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R5募集\案\養成校へのメール\養成施設向け\"/>
    </mc:Choice>
  </mc:AlternateContent>
  <xr:revisionPtr revIDLastSave="0" documentId="13_ncr:1_{46F1F271-C755-4E09-99F4-519D34378B76}" xr6:coauthVersionLast="47" xr6:coauthVersionMax="47" xr10:uidLastSave="{00000000-0000-0000-0000-000000000000}"/>
  <bookViews>
    <workbookView xWindow="-120" yWindow="-120" windowWidth="20730" windowHeight="11160" xr2:uid="{0E897CC3-D87E-40F8-BF82-EC7524A5D30F}"/>
  </bookViews>
  <sheets>
    <sheet name="大学 (減免上限未満)" sheetId="1" r:id="rId1"/>
    <sheet name="短期大学 (減免上限未満)" sheetId="2" r:id="rId2"/>
    <sheet name="専門学校(減免上限未満)" sheetId="3" r:id="rId3"/>
    <sheet name="通信課程(減免上限未満)" sheetId="4" r:id="rId4"/>
  </sheets>
  <definedNames>
    <definedName name="_xlnm.Print_Area" localSheetId="2">'専門学校(減免上限未満)'!$A$1:$I$20</definedName>
    <definedName name="_xlnm.Print_Area" localSheetId="0">'大学 (減免上限未満)'!$A$1:$I$20</definedName>
    <definedName name="_xlnm.Print_Area" localSheetId="1">'短期大学 (減免上限未満)'!$A$1:$I$20</definedName>
    <definedName name="_xlnm.Print_Area" localSheetId="3">'通信課程(減免上限未満)'!$A$1:$I$20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D12" i="4"/>
  <c r="G15" i="4"/>
  <c r="D13" i="4"/>
  <c r="E13" i="4" s="1"/>
  <c r="G13" i="4" s="1"/>
  <c r="H13" i="4" s="1"/>
  <c r="E12" i="4" l="1"/>
  <c r="G12" i="4" s="1"/>
  <c r="G16" i="4" s="1"/>
  <c r="H6" i="3"/>
  <c r="H7" i="3"/>
  <c r="C12" i="3"/>
  <c r="E12" i="3" s="1"/>
  <c r="G12" i="3" s="1"/>
  <c r="G16" i="3" s="1"/>
  <c r="D12" i="3"/>
  <c r="D13" i="3"/>
  <c r="E13" i="3"/>
  <c r="G13" i="3" s="1"/>
  <c r="H13" i="3" s="1"/>
  <c r="G15" i="3"/>
  <c r="H6" i="2"/>
  <c r="H7" i="2"/>
  <c r="C12" i="2"/>
  <c r="E12" i="2" s="1"/>
  <c r="G12" i="2" s="1"/>
  <c r="G16" i="2" s="1"/>
  <c r="D12" i="2"/>
  <c r="D13" i="2"/>
  <c r="E13" i="2"/>
  <c r="G13" i="2" s="1"/>
  <c r="H13" i="2" s="1"/>
  <c r="G15" i="2"/>
  <c r="H6" i="1"/>
  <c r="H7" i="1"/>
  <c r="C12" i="1"/>
  <c r="D12" i="1"/>
  <c r="E12" i="1"/>
  <c r="G12" i="1"/>
  <c r="D13" i="1"/>
  <c r="E13" i="1"/>
  <c r="G13" i="1" s="1"/>
  <c r="H13" i="1" s="1"/>
  <c r="G15" i="1"/>
  <c r="G16" i="1" l="1"/>
</calcChain>
</file>

<file path=xl/sharedStrings.xml><?xml version="1.0" encoding="utf-8"?>
<sst xmlns="http://schemas.openxmlformats.org/spreadsheetml/2006/main" count="160" uniqueCount="47">
  <si>
    <t>合計</t>
    <rPh sb="0" eb="2">
      <t>ゴウケイ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</si>
  <si>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3"/>
  </si>
  <si>
    <t>生活費加算</t>
    <rPh sb="0" eb="2">
      <t>セイカツ</t>
    </rPh>
    <rPh sb="2" eb="3">
      <t>ヒ</t>
    </rPh>
    <rPh sb="3" eb="5">
      <t>カサン</t>
    </rPh>
    <phoneticPr fontId="3"/>
  </si>
  <si>
    <t>※卒業年度のみ</t>
    <rPh sb="1" eb="3">
      <t>ソツギョウ</t>
    </rPh>
    <rPh sb="3" eb="5">
      <t>ネンド</t>
    </rPh>
    <phoneticPr fontId="3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</si>
  <si>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3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</si>
  <si>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3"/>
  </si>
  <si>
    <t>修学資金</t>
    <rPh sb="0" eb="2">
      <t>シュウガク</t>
    </rPh>
    <rPh sb="2" eb="4">
      <t>シキン</t>
    </rPh>
    <phoneticPr fontId="3"/>
  </si>
  <si>
    <t>授業料等</t>
    <rPh sb="0" eb="3">
      <t>ジュギョウリョウ</t>
    </rPh>
    <rPh sb="3" eb="4">
      <t>トウ</t>
    </rPh>
    <phoneticPr fontId="3"/>
  </si>
  <si>
    <t>↓基本月額(目安)</t>
    <rPh sb="1" eb="3">
      <t>キホン</t>
    </rPh>
    <rPh sb="3" eb="5">
      <t>ゲツガク</t>
    </rPh>
    <rPh sb="6" eb="8">
      <t>メヤス</t>
    </rPh>
    <phoneticPr fontId="3"/>
  </si>
  <si>
    <t>入学準備金</t>
    <rPh sb="0" eb="2">
      <t>ニュウガク</t>
    </rPh>
    <rPh sb="2" eb="4">
      <t>ジュンビ</t>
    </rPh>
    <rPh sb="4" eb="5">
      <t>キン</t>
    </rPh>
    <phoneticPr fontId="3"/>
  </si>
  <si>
    <t>入学金</t>
    <rPh sb="0" eb="3">
      <t>ニュウガクキン</t>
    </rPh>
    <phoneticPr fontId="3"/>
  </si>
  <si>
    <t>金　額</t>
    <rPh sb="0" eb="1">
      <t>キン</t>
    </rPh>
    <rPh sb="2" eb="3">
      <t>ガク</t>
    </rPh>
    <phoneticPr fontId="3"/>
  </si>
  <si>
    <t>項目</t>
    <rPh sb="0" eb="2">
      <t>コウモク</t>
    </rPh>
    <phoneticPr fontId="3"/>
  </si>
  <si>
    <t>自己負担額</t>
    <rPh sb="0" eb="2">
      <t>ジコ</t>
    </rPh>
    <rPh sb="2" eb="4">
      <t>フタン</t>
    </rPh>
    <rPh sb="4" eb="5">
      <t>ガク</t>
    </rPh>
    <phoneticPr fontId="3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</si>
  <si>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3"/>
  </si>
  <si>
    <t>所要金額</t>
    <rPh sb="0" eb="2">
      <t>ショヨウ</t>
    </rPh>
    <rPh sb="2" eb="4">
      <t>キンガク</t>
    </rPh>
    <phoneticPr fontId="3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</si>
  <si>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3"/>
  </si>
  <si>
    <t>修学に係る費用</t>
    <rPh sb="0" eb="2">
      <t>シュウガク</t>
    </rPh>
    <rPh sb="3" eb="4">
      <t>カカ</t>
    </rPh>
    <rPh sb="5" eb="7">
      <t>ヒヨウ</t>
    </rPh>
    <phoneticPr fontId="3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</si>
  <si>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3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</si>
  <si>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3"/>
  </si>
  <si>
    <t>借用期間（月数）</t>
    <rPh sb="0" eb="2">
      <t>シャクヨウ</t>
    </rPh>
    <rPh sb="2" eb="4">
      <t>キカン</t>
    </rPh>
    <rPh sb="5" eb="7">
      <t>ツキスウ</t>
    </rPh>
    <phoneticPr fontId="3"/>
  </si>
  <si>
    <t>第Ⅲ区分</t>
    <rPh sb="0" eb="1">
      <t>ダイ</t>
    </rPh>
    <rPh sb="2" eb="4">
      <t>クブン</t>
    </rPh>
    <phoneticPr fontId="3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</si>
  <si>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3"/>
  </si>
  <si>
    <t>修学期間（年数）</t>
    <rPh sb="0" eb="2">
      <t>シュウガク</t>
    </rPh>
    <rPh sb="2" eb="4">
      <t>キカン</t>
    </rPh>
    <rPh sb="5" eb="7">
      <t>ネンスウ</t>
    </rPh>
    <phoneticPr fontId="3"/>
  </si>
  <si>
    <t>第Ⅱ区分</t>
    <rPh sb="0" eb="1">
      <t>ダイ</t>
    </rPh>
    <rPh sb="2" eb="4">
      <t>クブン</t>
    </rPh>
    <phoneticPr fontId="3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</si>
  <si>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3"/>
  </si>
  <si>
    <t>給付型奨学金</t>
    <rPh sb="0" eb="3">
      <t>キュウフガタ</t>
    </rPh>
    <rPh sb="3" eb="6">
      <t>ショウガクキン</t>
    </rPh>
    <phoneticPr fontId="3"/>
  </si>
  <si>
    <t>年数</t>
    <rPh sb="0" eb="2">
      <t>ネンスウ</t>
    </rPh>
    <phoneticPr fontId="3"/>
  </si>
  <si>
    <t>給付型</t>
    <rPh sb="0" eb="3">
      <t>キュウフガタ</t>
    </rPh>
    <phoneticPr fontId="3"/>
  </si>
  <si>
    <t>支援区分</t>
    <rPh sb="0" eb="2">
      <t>シエン</t>
    </rPh>
    <rPh sb="2" eb="4">
      <t>クブン</t>
    </rPh>
    <phoneticPr fontId="3"/>
  </si>
  <si>
    <t>第Ⅰ区分</t>
    <rPh sb="0" eb="1">
      <t>ダイ</t>
    </rPh>
    <rPh sb="2" eb="4">
      <t>クブン</t>
    </rPh>
    <phoneticPr fontId="3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</si>
  <si>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3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</si>
  <si>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3"/>
  </si>
  <si>
    <t>大学の減免額</t>
    <rPh sb="0" eb="2">
      <t>ダイガク</t>
    </rPh>
    <phoneticPr fontId="3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</si>
  <si>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3"/>
  </si>
  <si>
    <t>保育士修学資金貸付の申請額シミュレーション　【大学（私立・昼間部）／※入学金が26万円未満の場合】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rPh sb="41" eb="43">
      <t>マンエン</t>
    </rPh>
    <phoneticPr fontId="3"/>
  </si>
  <si>
    <t>金額</t>
    <rPh sb="0" eb="2">
      <t>キンガク</t>
    </rPh>
    <phoneticPr fontId="3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</si>
  <si>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3"/>
  </si>
  <si>
    <t>短期大学の減免額</t>
    <phoneticPr fontId="3"/>
  </si>
  <si>
    <t>保育士修学資金貸付の申請額シミュレーション　【短期大学（私立・昼間部）／※入学金が25万円未満の場合】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rPh sb="43" eb="45">
      <t>マンエン</t>
    </rPh>
    <phoneticPr fontId="3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</si>
  <si>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3"/>
  </si>
  <si>
    <t>専門学校の減免額</t>
    <rPh sb="0" eb="2">
      <t>センモン</t>
    </rPh>
    <rPh sb="2" eb="4">
      <t>ガッコウ</t>
    </rPh>
    <phoneticPr fontId="3"/>
  </si>
  <si>
    <t>保育士修学資金貸付の申請額シミュレーション　【専門学校（私立・昼間部）／※入学金が16万円未満の場合】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phoneticPr fontId="3"/>
  </si>
  <si>
    <t>（参考）通信課程の減免額</t>
    <rPh sb="4" eb="6">
      <t>ツウシン</t>
    </rPh>
    <rPh sb="6" eb="8">
      <t>カテイ</t>
    </rPh>
    <phoneticPr fontId="3"/>
  </si>
  <si>
    <t>授業料等</t>
    <rPh sb="0" eb="2">
      <t>ジュギョウ</t>
    </rPh>
    <rPh sb="2" eb="3">
      <t>リョウ</t>
    </rPh>
    <rPh sb="3" eb="4">
      <t>トウ</t>
    </rPh>
    <phoneticPr fontId="3"/>
  </si>
  <si>
    <t>※実際の授業料等が13万円未満の場合、減免額が変わります。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3"/>
  </si>
  <si>
    <t>保育士修学資金貸付の申請額シミュレーション　【通信課程／※入学金が3万円未満の場合】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ツウシン</t>
    </rPh>
    <rPh sb="25" eb="27">
      <t>カテイ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</si>
</sst>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38" fontId="7" fillId="0" borderId="5" xfId="1" applyFont="1" applyBorder="1" applyAlignment="1">
      <alignment vertical="center"/>
    </xf>
    <xf numFmtId="38" fontId="0" fillId="0" borderId="5" xfId="1" applyFont="1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 wrapText="1"/>
    </xf>
    <xf numFmtId="38" fontId="0" fillId="0" borderId="7" xfId="1" applyFont="1" applyBorder="1">
      <alignment vertical="center"/>
    </xf>
    <xf numFmtId="38" fontId="0" fillId="2" borderId="8" xfId="1" applyFont="1" applyFill="1" applyBorder="1" applyAlignment="1">
      <alignment horizontal="right" vertical="center"/>
    </xf>
    <xf numFmtId="38" fontId="0" fillId="3" borderId="9" xfId="1" applyFont="1" applyFill="1" applyBorder="1" applyProtection="1">
      <alignment vertical="center"/>
      <protection locked="0"/>
    </xf>
    <xf numFmtId="0" fontId="0" fillId="0" borderId="10" xfId="0" applyBorder="1">
      <alignment vertical="center"/>
    </xf>
    <xf numFmtId="38" fontId="0" fillId="0" borderId="5" xfId="1" applyFont="1" applyBorder="1" applyAlignment="1">
      <alignment vertical="center" shrinkToFit="1"/>
    </xf>
    <xf numFmtId="38" fontId="9" fillId="0" borderId="5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0" borderId="11" xfId="1" applyFont="1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9" xfId="0" applyFill="1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9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0" xfId="0" applyNumberFormat="1">
      <alignment vertical="center"/>
    </xf>
    <xf numFmtId="38" fontId="0" fillId="2" borderId="12" xfId="1" applyFont="1" applyFill="1" applyBorder="1" applyAlignment="1">
      <alignment horizontal="right" vertical="center"/>
    </xf>
    <xf numFmtId="38" fontId="0" fillId="0" borderId="4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38" fontId="0" fillId="0" borderId="2" xfId="1" applyFont="1" applyBorder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C45C-562C-4A65-B049-9486FD866260}">
  <dimension ref="B1:M20"/>
  <sheetViews>
    <sheetView tabSelected="1"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31" t="s">
        <v>35</v>
      </c>
    </row>
    <row r="2" spans="2:13" ht="19.5" thickBot="1" x14ac:dyDescent="0.45">
      <c r="B2" s="31"/>
    </row>
    <row r="3" spans="2:13" ht="20.25" thickTop="1" thickBot="1" x14ac:dyDescent="0.45">
      <c r="B3" s="32"/>
      <c r="C3" t="s">
        <v>34</v>
      </c>
      <c r="G3" s="31" t="s">
        <v>33</v>
      </c>
    </row>
    <row r="4" spans="2:13" ht="20.25" thickTop="1" thickBot="1" x14ac:dyDescent="0.45">
      <c r="B4" s="31"/>
      <c r="G4" s="29" t="s">
        <v>29</v>
      </c>
      <c r="H4" s="29" t="s">
        <v>10</v>
      </c>
      <c r="I4" s="29" t="s">
        <v>32</v>
      </c>
    </row>
    <row r="5" spans="2:13" ht="20.25" thickTop="1" thickBot="1" x14ac:dyDescent="0.45">
      <c r="B5" s="28" t="s">
        <v>29</v>
      </c>
      <c r="C5" s="25"/>
      <c r="D5" s="50" t="s">
        <v>31</v>
      </c>
      <c r="E5" s="51"/>
      <c r="F5" s="51"/>
      <c r="G5" s="27" t="s">
        <v>30</v>
      </c>
      <c r="H5" s="14"/>
      <c r="I5" s="9">
        <v>700000</v>
      </c>
      <c r="K5" s="29" t="s">
        <v>29</v>
      </c>
      <c r="L5" s="30" t="s">
        <v>28</v>
      </c>
      <c r="M5" s="29" t="s">
        <v>27</v>
      </c>
    </row>
    <row r="6" spans="2:13" ht="20.25" thickTop="1" thickBot="1" x14ac:dyDescent="0.45">
      <c r="B6" s="28" t="s">
        <v>26</v>
      </c>
      <c r="C6" s="25"/>
      <c r="D6" s="52" t="s">
        <v>25</v>
      </c>
      <c r="E6" s="53"/>
      <c r="F6" s="53"/>
      <c r="G6" s="27" t="s">
        <v>24</v>
      </c>
      <c r="H6" s="9">
        <f>ROUNDUP(H5*2/3,-2)</f>
        <v>0</v>
      </c>
      <c r="I6" s="9">
        <v>466700</v>
      </c>
      <c r="K6" s="10">
        <v>1</v>
      </c>
      <c r="L6" s="15">
        <v>1</v>
      </c>
      <c r="M6" s="10">
        <v>1</v>
      </c>
    </row>
    <row r="7" spans="2:13" ht="20.25" thickTop="1" thickBot="1" x14ac:dyDescent="0.45">
      <c r="B7" s="28" t="s">
        <v>23</v>
      </c>
      <c r="C7" s="25"/>
      <c r="D7" s="54" t="s">
        <v>22</v>
      </c>
      <c r="E7" s="55"/>
      <c r="F7" s="55"/>
      <c r="G7" s="27" t="s">
        <v>21</v>
      </c>
      <c r="H7" s="9">
        <f>ROUNDUP(H5/3,-2)</f>
        <v>0</v>
      </c>
      <c r="I7" s="9">
        <v>233400</v>
      </c>
      <c r="K7" s="10">
        <v>2</v>
      </c>
      <c r="L7" s="15">
        <v>2</v>
      </c>
      <c r="M7" s="10">
        <v>2</v>
      </c>
    </row>
    <row r="8" spans="2:13" ht="20.25" thickTop="1" thickBot="1" x14ac:dyDescent="0.45">
      <c r="B8" s="26" t="s">
        <v>20</v>
      </c>
      <c r="C8" s="25"/>
      <c r="D8" s="50" t="s">
        <v>19</v>
      </c>
      <c r="E8" s="56"/>
      <c r="F8" s="56"/>
      <c r="G8" s="57" t="s">
        <v>18</v>
      </c>
      <c r="H8" s="57"/>
      <c r="I8" s="57"/>
      <c r="K8" s="10">
        <v>3</v>
      </c>
      <c r="M8" s="10">
        <v>3</v>
      </c>
    </row>
    <row r="9" spans="2:13" ht="15.75" customHeight="1" thickTop="1" x14ac:dyDescent="0.4">
      <c r="M9" s="10">
        <v>4</v>
      </c>
    </row>
    <row r="10" spans="2:13" x14ac:dyDescent="0.4">
      <c r="B10" s="43" t="s">
        <v>17</v>
      </c>
      <c r="C10" s="44"/>
      <c r="D10" s="44"/>
      <c r="E10" s="45"/>
      <c r="F10" s="46" t="s">
        <v>16</v>
      </c>
      <c r="G10" s="46"/>
      <c r="I10" s="2"/>
    </row>
    <row r="11" spans="2:13" ht="56.25" x14ac:dyDescent="0.4">
      <c r="B11" s="24" t="s">
        <v>12</v>
      </c>
      <c r="C11" s="23" t="s">
        <v>15</v>
      </c>
      <c r="D11" s="22" t="s">
        <v>14</v>
      </c>
      <c r="E11" s="21" t="s">
        <v>13</v>
      </c>
      <c r="F11" s="20" t="s">
        <v>12</v>
      </c>
      <c r="G11" s="20" t="s">
        <v>11</v>
      </c>
      <c r="I11" s="2"/>
    </row>
    <row r="12" spans="2:13" ht="24.95" customHeight="1" thickBot="1" x14ac:dyDescent="0.45">
      <c r="B12" s="15" t="s">
        <v>10</v>
      </c>
      <c r="C12" s="19">
        <f>H5</f>
        <v>0</v>
      </c>
      <c r="D12" s="18">
        <f>IF(C5=1,H5,IF(C5=2,H6,IF(C5=3,H7)))*1</f>
        <v>0</v>
      </c>
      <c r="E12" s="12">
        <f>MAX(C12-D12,0)</f>
        <v>0</v>
      </c>
      <c r="F12" s="10" t="s">
        <v>9</v>
      </c>
      <c r="G12" s="17">
        <f>IF(E12&gt;=200000,200000,IF(E12&gt;=0,E12,0))</f>
        <v>0</v>
      </c>
      <c r="H12" s="16" t="s">
        <v>8</v>
      </c>
      <c r="I12" s="2"/>
    </row>
    <row r="13" spans="2:13" ht="24.95" customHeight="1" thickTop="1" thickBot="1" x14ac:dyDescent="0.45">
      <c r="B13" s="15" t="s">
        <v>7</v>
      </c>
      <c r="C13" s="14"/>
      <c r="D13" s="13">
        <f>IF(C5=1,"700,000",IF(C5=2,"466,700",IF(C5=3,"233,400")))*C7</f>
        <v>0</v>
      </c>
      <c r="E13" s="12">
        <f>MAX(C13-D13,0)</f>
        <v>0</v>
      </c>
      <c r="F13" s="10" t="s">
        <v>6</v>
      </c>
      <c r="G13" s="9">
        <f>IF(E13&gt;=1200000,1200000,IF(E13&gt;=0,E13,0))</f>
        <v>0</v>
      </c>
      <c r="H13" s="10" t="e">
        <f>ROUNDDOWN(G13/C8,-3)</f>
        <v>#DIV/0!</v>
      </c>
      <c r="I13" s="2"/>
    </row>
    <row r="14" spans="2:13" ht="24.95" customHeight="1" thickTop="1" x14ac:dyDescent="0.4">
      <c r="B14" s="11"/>
      <c r="C14" s="7"/>
      <c r="D14" s="47" t="s">
        <v>5</v>
      </c>
      <c r="E14" s="7"/>
      <c r="F14" s="10" t="s">
        <v>4</v>
      </c>
      <c r="G14" s="9">
        <v>200000</v>
      </c>
      <c r="H14" s="8" t="s">
        <v>3</v>
      </c>
      <c r="I14" s="2"/>
    </row>
    <row r="15" spans="2:13" ht="24.95" customHeight="1" thickBot="1" x14ac:dyDescent="0.45">
      <c r="B15" s="7"/>
      <c r="C15" s="7"/>
      <c r="D15" s="48"/>
      <c r="E15" s="7"/>
      <c r="F15" s="6" t="s">
        <v>2</v>
      </c>
      <c r="G15" s="5" t="str">
        <f>IF(C6=1,"ー","居住の市町村による")</f>
        <v>居住の市町村による</v>
      </c>
      <c r="I15" s="2"/>
    </row>
    <row r="16" spans="2:13" ht="27.95" customHeight="1" thickTop="1" x14ac:dyDescent="0.4">
      <c r="B16" s="49" t="s">
        <v>1</v>
      </c>
      <c r="C16" s="49"/>
      <c r="D16" s="49"/>
      <c r="E16" s="49"/>
      <c r="F16" s="4" t="s">
        <v>0</v>
      </c>
      <c r="G16" s="3">
        <f>SUM(G12:G15)</f>
        <v>200000</v>
      </c>
      <c r="I16" s="2"/>
    </row>
    <row r="17" spans="2:9" ht="27.95" customHeight="1" x14ac:dyDescent="0.4">
      <c r="B17" s="49"/>
      <c r="C17" s="49"/>
      <c r="D17" s="49"/>
      <c r="E17" s="49"/>
      <c r="I17" s="1"/>
    </row>
    <row r="18" spans="2:9" ht="27.95" customHeight="1" x14ac:dyDescent="0.4">
      <c r="B18" s="49"/>
      <c r="C18" s="49"/>
      <c r="D18" s="49"/>
      <c r="E18" s="49"/>
    </row>
    <row r="19" spans="2:9" ht="27.95" customHeight="1" x14ac:dyDescent="0.4">
      <c r="B19" s="49"/>
      <c r="C19" s="49"/>
      <c r="D19" s="49"/>
      <c r="E19" s="49"/>
    </row>
    <row r="20" spans="2:9" ht="27.95" customHeight="1" x14ac:dyDescent="0.4">
      <c r="B20" s="49"/>
      <c r="C20" s="49"/>
      <c r="D20" s="49"/>
      <c r="E20" s="49"/>
    </row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3"/>
  <conditionalFormatting sqref="G15">
    <cfRule type="containsText" dxfId="3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1E06135B-6030-4D33-8A30-B47F5229D124}">
      <formula1>$M$6:$M$9</formula1>
    </dataValidation>
    <dataValidation type="list" allowBlank="1" showInputMessage="1" showErrorMessage="1" sqref="C6" xr:uid="{A0C4F397-88D5-4AC2-B110-B8F85CC999D9}">
      <formula1>$L$6:$L$7</formula1>
    </dataValidation>
    <dataValidation type="list" allowBlank="1" showInputMessage="1" showErrorMessage="1" sqref="C5" xr:uid="{190FAF18-B83A-41FF-9D56-75131D7E3FE9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0C3E-AC72-40DB-A374-9763359FFF5A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x14ac:dyDescent="0.4">
      <c r="B1" s="31" t="s">
        <v>39</v>
      </c>
    </row>
    <row r="2" spans="2:13" ht="19.5" thickBot="1" x14ac:dyDescent="0.45">
      <c r="B2" s="31"/>
    </row>
    <row r="3" spans="2:13" ht="20.25" thickTop="1" thickBot="1" x14ac:dyDescent="0.45">
      <c r="B3" s="32"/>
      <c r="C3" t="s">
        <v>34</v>
      </c>
      <c r="G3" s="31" t="s">
        <v>38</v>
      </c>
    </row>
    <row r="4" spans="2:13" ht="20.25" thickTop="1" thickBot="1" x14ac:dyDescent="0.45">
      <c r="B4" s="31"/>
      <c r="G4" s="29" t="s">
        <v>29</v>
      </c>
      <c r="H4" s="29" t="s">
        <v>10</v>
      </c>
      <c r="I4" s="29" t="s">
        <v>32</v>
      </c>
    </row>
    <row r="5" spans="2:13" ht="20.25" thickTop="1" thickBot="1" x14ac:dyDescent="0.45">
      <c r="B5" s="28" t="s">
        <v>29</v>
      </c>
      <c r="C5" s="25"/>
      <c r="D5" s="50" t="s">
        <v>31</v>
      </c>
      <c r="E5" s="51"/>
      <c r="F5" s="51"/>
      <c r="G5" s="27" t="s">
        <v>30</v>
      </c>
      <c r="H5" s="14"/>
      <c r="I5" s="9">
        <v>620000</v>
      </c>
      <c r="K5" s="29" t="s">
        <v>29</v>
      </c>
      <c r="L5" s="30" t="s">
        <v>28</v>
      </c>
      <c r="M5" s="29" t="s">
        <v>27</v>
      </c>
    </row>
    <row r="6" spans="2:13" ht="20.25" thickTop="1" thickBot="1" x14ac:dyDescent="0.45">
      <c r="B6" s="28" t="s">
        <v>26</v>
      </c>
      <c r="C6" s="25"/>
      <c r="D6" s="52" t="s">
        <v>25</v>
      </c>
      <c r="E6" s="53"/>
      <c r="F6" s="53"/>
      <c r="G6" s="27" t="s">
        <v>24</v>
      </c>
      <c r="H6" s="9">
        <f>ROUNDUP(H5*2/3,-2)</f>
        <v>0</v>
      </c>
      <c r="I6" s="9">
        <v>413400</v>
      </c>
      <c r="K6" s="10">
        <v>1</v>
      </c>
      <c r="L6" s="15">
        <v>1</v>
      </c>
      <c r="M6" s="10">
        <v>1</v>
      </c>
    </row>
    <row r="7" spans="2:13" ht="20.25" thickTop="1" thickBot="1" x14ac:dyDescent="0.45">
      <c r="B7" s="28" t="s">
        <v>23</v>
      </c>
      <c r="C7" s="25"/>
      <c r="D7" s="54" t="s">
        <v>22</v>
      </c>
      <c r="E7" s="55"/>
      <c r="F7" s="55"/>
      <c r="G7" s="27" t="s">
        <v>21</v>
      </c>
      <c r="H7" s="9">
        <f>ROUNDUP(H5/3,-2)</f>
        <v>0</v>
      </c>
      <c r="I7" s="9">
        <v>206700</v>
      </c>
      <c r="K7" s="10">
        <v>2</v>
      </c>
      <c r="L7" s="15">
        <v>2</v>
      </c>
      <c r="M7" s="10">
        <v>2</v>
      </c>
    </row>
    <row r="8" spans="2:13" ht="20.25" thickTop="1" thickBot="1" x14ac:dyDescent="0.45">
      <c r="B8" s="26" t="s">
        <v>20</v>
      </c>
      <c r="C8" s="25"/>
      <c r="D8" s="50" t="s">
        <v>19</v>
      </c>
      <c r="E8" s="56"/>
      <c r="F8" s="56"/>
      <c r="G8" s="57" t="s">
        <v>37</v>
      </c>
      <c r="H8" s="57"/>
      <c r="I8" s="57"/>
      <c r="K8" s="10">
        <v>3</v>
      </c>
      <c r="M8" s="10">
        <v>3</v>
      </c>
    </row>
    <row r="9" spans="2:13" ht="15.75" customHeight="1" thickTop="1" x14ac:dyDescent="0.4">
      <c r="M9" s="10">
        <v>4</v>
      </c>
    </row>
    <row r="10" spans="2:13" x14ac:dyDescent="0.4">
      <c r="B10" s="43" t="s">
        <v>17</v>
      </c>
      <c r="C10" s="44"/>
      <c r="D10" s="44"/>
      <c r="E10" s="45"/>
      <c r="F10" s="46" t="s">
        <v>16</v>
      </c>
      <c r="G10" s="46"/>
      <c r="I10" s="2"/>
    </row>
    <row r="11" spans="2:13" ht="56.25" x14ac:dyDescent="0.4">
      <c r="B11" s="24" t="s">
        <v>12</v>
      </c>
      <c r="C11" s="23" t="s">
        <v>15</v>
      </c>
      <c r="D11" s="22" t="s">
        <v>14</v>
      </c>
      <c r="E11" s="21" t="s">
        <v>13</v>
      </c>
      <c r="F11" s="20" t="s">
        <v>12</v>
      </c>
      <c r="G11" s="20" t="s">
        <v>36</v>
      </c>
      <c r="I11" s="2"/>
    </row>
    <row r="12" spans="2:13" ht="24.95" customHeight="1" thickBot="1" x14ac:dyDescent="0.45">
      <c r="B12" s="15" t="s">
        <v>10</v>
      </c>
      <c r="C12" s="37">
        <f>H5</f>
        <v>0</v>
      </c>
      <c r="D12" s="36">
        <f>IF(C5=1,H5,IF(C5=2,H6,IF(C5=3,H7)))*1</f>
        <v>0</v>
      </c>
      <c r="E12" s="12">
        <f>MAX(C12-D12,0)</f>
        <v>0</v>
      </c>
      <c r="F12" s="10" t="s">
        <v>9</v>
      </c>
      <c r="G12" s="17">
        <f>IF(E12&gt;=200000,200000,IF(E12&gt;=0,E12,0))</f>
        <v>0</v>
      </c>
      <c r="H12" s="16" t="s">
        <v>8</v>
      </c>
      <c r="I12" s="2"/>
      <c r="K12" s="35"/>
    </row>
    <row r="13" spans="2:13" ht="24.95" customHeight="1" thickTop="1" thickBot="1" x14ac:dyDescent="0.45">
      <c r="B13" s="15" t="s">
        <v>7</v>
      </c>
      <c r="C13" s="14"/>
      <c r="D13" s="13">
        <f>IF(C5=1,"620,000",IF(C5=2,"413,400",IF(C5=3,"206,700")))*C7</f>
        <v>0</v>
      </c>
      <c r="E13" s="12">
        <f>MAX(C13-D13,0)</f>
        <v>0</v>
      </c>
      <c r="F13" s="10" t="s">
        <v>6</v>
      </c>
      <c r="G13" s="9">
        <f>IF(E13&gt;=1200000,1200000,IF(E13&gt;=0,E13,0))</f>
        <v>0</v>
      </c>
      <c r="H13" s="10" t="e">
        <f>ROUNDDOWN(G13/C8,-3)</f>
        <v>#DIV/0!</v>
      </c>
      <c r="I13" s="2"/>
      <c r="K13" s="35"/>
    </row>
    <row r="14" spans="2:13" ht="24.95" customHeight="1" thickTop="1" x14ac:dyDescent="0.4">
      <c r="B14" s="11"/>
      <c r="C14" s="7"/>
      <c r="D14" s="47" t="s">
        <v>5</v>
      </c>
      <c r="E14" s="7"/>
      <c r="F14" s="10" t="s">
        <v>4</v>
      </c>
      <c r="G14" s="9">
        <v>200000</v>
      </c>
      <c r="H14" s="8" t="s">
        <v>3</v>
      </c>
      <c r="I14" s="2"/>
    </row>
    <row r="15" spans="2:13" ht="24.95" customHeight="1" thickBot="1" x14ac:dyDescent="0.45">
      <c r="B15" s="7"/>
      <c r="C15" s="7"/>
      <c r="D15" s="48"/>
      <c r="E15" s="7"/>
      <c r="F15" s="34" t="s">
        <v>2</v>
      </c>
      <c r="G15" s="5" t="str">
        <f>IF(C6=1,"ー","居住の市町村による")</f>
        <v>居住の市町村による</v>
      </c>
      <c r="I15" s="2"/>
    </row>
    <row r="16" spans="2:13" ht="27.95" customHeight="1" thickTop="1" x14ac:dyDescent="0.4">
      <c r="B16" s="49" t="s">
        <v>1</v>
      </c>
      <c r="C16" s="49"/>
      <c r="D16" s="49"/>
      <c r="E16" s="49"/>
      <c r="F16" s="33" t="s">
        <v>0</v>
      </c>
      <c r="G16" s="3">
        <f>SUM(G12:G15)</f>
        <v>200000</v>
      </c>
      <c r="I16" s="1"/>
    </row>
    <row r="17" spans="2:9" ht="27.95" customHeight="1" x14ac:dyDescent="0.4">
      <c r="B17" s="49"/>
      <c r="C17" s="49"/>
      <c r="D17" s="49"/>
      <c r="E17" s="49"/>
      <c r="I17" s="1"/>
    </row>
    <row r="18" spans="2:9" ht="27.95" customHeight="1" x14ac:dyDescent="0.4">
      <c r="B18" s="49"/>
      <c r="C18" s="49"/>
      <c r="D18" s="49"/>
      <c r="E18" s="49"/>
    </row>
    <row r="19" spans="2:9" ht="27.95" customHeight="1" x14ac:dyDescent="0.4">
      <c r="B19" s="49"/>
      <c r="C19" s="49"/>
      <c r="D19" s="49"/>
      <c r="E19" s="49"/>
    </row>
    <row r="20" spans="2:9" ht="27.95" customHeight="1" x14ac:dyDescent="0.4">
      <c r="B20" s="49"/>
      <c r="C20" s="49"/>
      <c r="D20" s="49"/>
      <c r="E20" s="49"/>
    </row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3"/>
  <conditionalFormatting sqref="G15">
    <cfRule type="containsText" dxfId="2" priority="1" operator="containsText" text="ー">
      <formula>NOT(ISERROR(SEARCH("ー",G15)))</formula>
    </cfRule>
  </conditionalFormatting>
  <dataValidations count="3">
    <dataValidation type="list" allowBlank="1" showInputMessage="1" showErrorMessage="1" sqref="C5" xr:uid="{80DD7280-5C5F-49E6-9B46-0007ADE46EFA}">
      <formula1>$K$6:$K$8</formula1>
    </dataValidation>
    <dataValidation type="list" allowBlank="1" showInputMessage="1" showErrorMessage="1" sqref="C6" xr:uid="{4447AF10-8DE2-4E39-B011-E01CF3D77867}">
      <formula1>$L$6:$L$7</formula1>
    </dataValidation>
    <dataValidation type="list" allowBlank="1" showInputMessage="1" showErrorMessage="1" sqref="C7" xr:uid="{4645180E-6A4C-4E20-9090-29F2577C863C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B2D5-A9A8-4F28-B053-5DF3C8BC98AE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x14ac:dyDescent="0.4">
      <c r="B1" s="31" t="s">
        <v>42</v>
      </c>
    </row>
    <row r="2" spans="2:13" ht="19.5" thickBot="1" x14ac:dyDescent="0.45">
      <c r="B2" s="31"/>
    </row>
    <row r="3" spans="2:13" ht="20.25" thickTop="1" thickBot="1" x14ac:dyDescent="0.45">
      <c r="B3" s="32"/>
      <c r="C3" t="s">
        <v>34</v>
      </c>
      <c r="G3" s="31" t="s">
        <v>41</v>
      </c>
    </row>
    <row r="4" spans="2:13" ht="20.25" thickTop="1" thickBot="1" x14ac:dyDescent="0.45">
      <c r="B4" s="31"/>
      <c r="G4" s="29" t="s">
        <v>29</v>
      </c>
      <c r="H4" s="40" t="s">
        <v>10</v>
      </c>
      <c r="I4" s="29" t="s">
        <v>32</v>
      </c>
    </row>
    <row r="5" spans="2:13" ht="20.25" thickTop="1" thickBot="1" x14ac:dyDescent="0.45">
      <c r="B5" s="28" t="s">
        <v>29</v>
      </c>
      <c r="C5" s="25"/>
      <c r="D5" s="50" t="s">
        <v>31</v>
      </c>
      <c r="E5" s="51"/>
      <c r="F5" s="51"/>
      <c r="G5" s="39" t="s">
        <v>30</v>
      </c>
      <c r="H5" s="14"/>
      <c r="I5" s="9">
        <v>590000</v>
      </c>
      <c r="K5" s="29" t="s">
        <v>29</v>
      </c>
      <c r="L5" s="30" t="s">
        <v>28</v>
      </c>
      <c r="M5" s="29" t="s">
        <v>27</v>
      </c>
    </row>
    <row r="6" spans="2:13" ht="20.25" thickTop="1" thickBot="1" x14ac:dyDescent="0.45">
      <c r="B6" s="28" t="s">
        <v>26</v>
      </c>
      <c r="C6" s="25"/>
      <c r="D6" s="52" t="s">
        <v>25</v>
      </c>
      <c r="E6" s="53"/>
      <c r="F6" s="53"/>
      <c r="G6" s="27" t="s">
        <v>24</v>
      </c>
      <c r="H6" s="3">
        <f>ROUNDUP(H5*2/3,-2)</f>
        <v>0</v>
      </c>
      <c r="I6" s="9">
        <v>393400</v>
      </c>
      <c r="K6" s="10">
        <v>1</v>
      </c>
      <c r="L6" s="15">
        <v>1</v>
      </c>
      <c r="M6" s="10">
        <v>1</v>
      </c>
    </row>
    <row r="7" spans="2:13" ht="20.25" thickTop="1" thickBot="1" x14ac:dyDescent="0.45">
      <c r="B7" s="28" t="s">
        <v>23</v>
      </c>
      <c r="C7" s="25"/>
      <c r="D7" s="54" t="s">
        <v>22</v>
      </c>
      <c r="E7" s="55"/>
      <c r="F7" s="55"/>
      <c r="G7" s="27" t="s">
        <v>21</v>
      </c>
      <c r="H7" s="9">
        <f>ROUNDUP(H5/3,-2)</f>
        <v>0</v>
      </c>
      <c r="I7" s="9">
        <v>196700</v>
      </c>
      <c r="K7" s="10">
        <v>2</v>
      </c>
      <c r="L7" s="15">
        <v>2</v>
      </c>
      <c r="M7" s="10">
        <v>2</v>
      </c>
    </row>
    <row r="8" spans="2:13" ht="20.25" thickTop="1" thickBot="1" x14ac:dyDescent="0.45">
      <c r="B8" s="26" t="s">
        <v>20</v>
      </c>
      <c r="C8" s="25"/>
      <c r="D8" s="50" t="s">
        <v>19</v>
      </c>
      <c r="E8" s="56"/>
      <c r="F8" s="56"/>
      <c r="G8" s="57" t="s">
        <v>40</v>
      </c>
      <c r="H8" s="57"/>
      <c r="I8" s="57"/>
      <c r="K8" s="10">
        <v>3</v>
      </c>
      <c r="M8" s="10">
        <v>3</v>
      </c>
    </row>
    <row r="9" spans="2:13" ht="15.75" customHeight="1" thickTop="1" x14ac:dyDescent="0.4">
      <c r="M9" s="10">
        <v>4</v>
      </c>
    </row>
    <row r="10" spans="2:13" x14ac:dyDescent="0.4">
      <c r="B10" s="43" t="s">
        <v>17</v>
      </c>
      <c r="C10" s="44"/>
      <c r="D10" s="44"/>
      <c r="E10" s="45"/>
      <c r="F10" s="46" t="s">
        <v>16</v>
      </c>
      <c r="G10" s="46"/>
      <c r="I10" s="2"/>
    </row>
    <row r="11" spans="2:13" ht="56.25" x14ac:dyDescent="0.4">
      <c r="B11" s="24" t="s">
        <v>12</v>
      </c>
      <c r="C11" s="23" t="s">
        <v>15</v>
      </c>
      <c r="D11" s="22" t="s">
        <v>14</v>
      </c>
      <c r="E11" s="21" t="s">
        <v>13</v>
      </c>
      <c r="F11" s="20" t="s">
        <v>12</v>
      </c>
      <c r="G11" s="20" t="s">
        <v>36</v>
      </c>
      <c r="I11" s="2"/>
    </row>
    <row r="12" spans="2:13" ht="24.95" customHeight="1" thickBot="1" x14ac:dyDescent="0.45">
      <c r="B12" s="15" t="s">
        <v>10</v>
      </c>
      <c r="C12" s="38">
        <f>H5</f>
        <v>0</v>
      </c>
      <c r="D12" s="36">
        <f>IF(C5=1,H5,IF(C5=2,H6,IF(C5=3,H7)))*1</f>
        <v>0</v>
      </c>
      <c r="E12" s="12">
        <f>MAX(C12-D12,0)</f>
        <v>0</v>
      </c>
      <c r="F12" s="10" t="s">
        <v>9</v>
      </c>
      <c r="G12" s="17">
        <f>IF(E12&gt;=200000,200000,IF(E12&gt;=0,E12,0))</f>
        <v>0</v>
      </c>
      <c r="H12" s="16" t="s">
        <v>8</v>
      </c>
      <c r="I12" s="2"/>
    </row>
    <row r="13" spans="2:13" ht="24.95" customHeight="1" thickTop="1" thickBot="1" x14ac:dyDescent="0.45">
      <c r="B13" s="15" t="s">
        <v>7</v>
      </c>
      <c r="C13" s="14"/>
      <c r="D13" s="13">
        <f>IF(C5=1,"590,000",IF(C5=2,"393,400",IF(C5=3,"196,700")))*C7</f>
        <v>0</v>
      </c>
      <c r="E13" s="12">
        <f>MAX(C13-D13,0)</f>
        <v>0</v>
      </c>
      <c r="F13" s="10" t="s">
        <v>6</v>
      </c>
      <c r="G13" s="9">
        <f>IF(E13&gt;=1200000,1200000,IF(E13&gt;=0,E13,0))</f>
        <v>0</v>
      </c>
      <c r="H13" s="10" t="e">
        <f>ROUNDDOWN(G13/C8,-3)</f>
        <v>#DIV/0!</v>
      </c>
      <c r="I13" s="2"/>
    </row>
    <row r="14" spans="2:13" ht="24.95" customHeight="1" thickTop="1" x14ac:dyDescent="0.4">
      <c r="B14" s="11"/>
      <c r="C14" s="7"/>
      <c r="D14" s="47" t="s">
        <v>5</v>
      </c>
      <c r="E14" s="7"/>
      <c r="F14" s="10" t="s">
        <v>4</v>
      </c>
      <c r="G14" s="9">
        <v>200000</v>
      </c>
      <c r="H14" s="8" t="s">
        <v>3</v>
      </c>
      <c r="I14" s="2"/>
    </row>
    <row r="15" spans="2:13" ht="24.95" customHeight="1" thickBot="1" x14ac:dyDescent="0.45">
      <c r="B15" s="7"/>
      <c r="C15" s="7"/>
      <c r="D15" s="48"/>
      <c r="E15" s="7"/>
      <c r="F15" s="34" t="s">
        <v>2</v>
      </c>
      <c r="G15" s="5" t="str">
        <f>IF(C6=1,"ー","居住の市町村による")</f>
        <v>居住の市町村による</v>
      </c>
      <c r="I15" s="2"/>
    </row>
    <row r="16" spans="2:13" ht="27.95" customHeight="1" thickTop="1" x14ac:dyDescent="0.4">
      <c r="B16" s="49" t="s">
        <v>1</v>
      </c>
      <c r="C16" s="49"/>
      <c r="D16" s="49"/>
      <c r="E16" s="49"/>
      <c r="F16" s="33" t="s">
        <v>0</v>
      </c>
      <c r="G16" s="3">
        <f>SUM(G12:G15)</f>
        <v>200000</v>
      </c>
      <c r="I16" s="1"/>
    </row>
    <row r="17" spans="2:9" ht="27.95" customHeight="1" x14ac:dyDescent="0.4">
      <c r="B17" s="49"/>
      <c r="C17" s="49"/>
      <c r="D17" s="49"/>
      <c r="E17" s="49"/>
      <c r="I17" s="1"/>
    </row>
    <row r="18" spans="2:9" ht="27.95" customHeight="1" x14ac:dyDescent="0.4">
      <c r="B18" s="49"/>
      <c r="C18" s="49"/>
      <c r="D18" s="49"/>
      <c r="E18" s="49"/>
    </row>
    <row r="19" spans="2:9" ht="27.95" customHeight="1" x14ac:dyDescent="0.4">
      <c r="B19" s="49"/>
      <c r="C19" s="49"/>
      <c r="D19" s="49"/>
      <c r="E19" s="49"/>
    </row>
    <row r="20" spans="2:9" ht="27.95" customHeight="1" x14ac:dyDescent="0.4">
      <c r="B20" s="49"/>
      <c r="C20" s="49"/>
      <c r="D20" s="49"/>
      <c r="E20" s="49"/>
    </row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3"/>
  <conditionalFormatting sqref="G15">
    <cfRule type="containsText" dxfId="1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EC8F437C-4F5F-4380-B606-3E82FE119D50}">
      <formula1>$M$6:$M$9</formula1>
    </dataValidation>
    <dataValidation type="list" allowBlank="1" showInputMessage="1" showErrorMessage="1" sqref="C6" xr:uid="{3D802238-7EEE-4DF5-BC05-C4AC472F5AA1}">
      <formula1>$L$6:$L$7</formula1>
    </dataValidation>
    <dataValidation type="list" allowBlank="1" showInputMessage="1" showErrorMessage="1" sqref="C5" xr:uid="{A06E2814-8863-4A30-9A93-7D04620547D6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6D054-7171-41AB-96DD-E4BF03FF637C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31" t="s">
        <v>46</v>
      </c>
    </row>
    <row r="2" spans="2:13" ht="19.5" thickBot="1" x14ac:dyDescent="0.45">
      <c r="B2" s="31"/>
    </row>
    <row r="3" spans="2:13" ht="20.25" thickTop="1" thickBot="1" x14ac:dyDescent="0.45">
      <c r="B3" s="32"/>
      <c r="C3" t="s">
        <v>34</v>
      </c>
      <c r="G3" t="s">
        <v>43</v>
      </c>
    </row>
    <row r="4" spans="2:13" ht="20.25" thickTop="1" thickBot="1" x14ac:dyDescent="0.45">
      <c r="B4" s="31"/>
      <c r="G4" s="29" t="s">
        <v>29</v>
      </c>
      <c r="H4" s="29" t="s">
        <v>10</v>
      </c>
      <c r="I4" s="29" t="s">
        <v>44</v>
      </c>
    </row>
    <row r="5" spans="2:13" ht="20.25" thickTop="1" thickBot="1" x14ac:dyDescent="0.45">
      <c r="B5" s="28" t="s">
        <v>29</v>
      </c>
      <c r="C5" s="25"/>
      <c r="D5" s="50" t="s">
        <v>31</v>
      </c>
      <c r="E5" s="51"/>
      <c r="F5" s="51"/>
      <c r="G5" s="27" t="s">
        <v>30</v>
      </c>
      <c r="H5" s="14"/>
      <c r="I5" s="9">
        <v>130000</v>
      </c>
      <c r="K5" s="29" t="s">
        <v>29</v>
      </c>
      <c r="L5" s="30" t="s">
        <v>28</v>
      </c>
      <c r="M5" s="29" t="s">
        <v>27</v>
      </c>
    </row>
    <row r="6" spans="2:13" ht="20.25" thickTop="1" thickBot="1" x14ac:dyDescent="0.45">
      <c r="B6" s="28" t="s">
        <v>26</v>
      </c>
      <c r="C6" s="25"/>
      <c r="D6" s="52" t="s">
        <v>25</v>
      </c>
      <c r="E6" s="53"/>
      <c r="F6" s="53"/>
      <c r="G6" s="27" t="s">
        <v>24</v>
      </c>
      <c r="H6" s="9">
        <v>20000</v>
      </c>
      <c r="I6" s="9">
        <v>86700</v>
      </c>
      <c r="K6" s="10">
        <v>1</v>
      </c>
      <c r="L6" s="15">
        <v>1</v>
      </c>
      <c r="M6" s="10">
        <v>1</v>
      </c>
    </row>
    <row r="7" spans="2:13" ht="20.25" thickTop="1" thickBot="1" x14ac:dyDescent="0.45">
      <c r="B7" s="28" t="s">
        <v>23</v>
      </c>
      <c r="C7" s="25"/>
      <c r="D7" s="54" t="s">
        <v>22</v>
      </c>
      <c r="E7" s="55"/>
      <c r="F7" s="55"/>
      <c r="G7" s="27" t="s">
        <v>21</v>
      </c>
      <c r="H7" s="9">
        <v>10000</v>
      </c>
      <c r="I7" s="9">
        <v>43400</v>
      </c>
      <c r="K7" s="10">
        <v>2</v>
      </c>
      <c r="L7" s="15">
        <v>2</v>
      </c>
      <c r="M7" s="10">
        <v>2</v>
      </c>
    </row>
    <row r="8" spans="2:13" ht="20.25" thickTop="1" thickBot="1" x14ac:dyDescent="0.45">
      <c r="B8" s="26" t="s">
        <v>20</v>
      </c>
      <c r="C8" s="25"/>
      <c r="D8" s="50" t="s">
        <v>19</v>
      </c>
      <c r="E8" s="56"/>
      <c r="F8" s="56"/>
      <c r="G8" s="57" t="s">
        <v>45</v>
      </c>
      <c r="H8" s="57"/>
      <c r="I8" s="57"/>
      <c r="K8" s="10">
        <v>3</v>
      </c>
      <c r="M8" s="10">
        <v>3</v>
      </c>
    </row>
    <row r="9" spans="2:13" ht="15.75" customHeight="1" thickTop="1" x14ac:dyDescent="0.4">
      <c r="M9" s="10">
        <v>4</v>
      </c>
    </row>
    <row r="10" spans="2:13" x14ac:dyDescent="0.4">
      <c r="B10" s="43" t="s">
        <v>17</v>
      </c>
      <c r="C10" s="44"/>
      <c r="D10" s="44"/>
      <c r="E10" s="45"/>
      <c r="F10" s="58" t="s">
        <v>16</v>
      </c>
      <c r="G10" s="59"/>
      <c r="I10" s="2"/>
    </row>
    <row r="11" spans="2:13" ht="56.25" x14ac:dyDescent="0.4">
      <c r="B11" s="24" t="s">
        <v>12</v>
      </c>
      <c r="C11" s="23" t="s">
        <v>15</v>
      </c>
      <c r="D11" s="22" t="s">
        <v>14</v>
      </c>
      <c r="E11" s="21" t="s">
        <v>13</v>
      </c>
      <c r="F11" s="20" t="s">
        <v>12</v>
      </c>
      <c r="G11" s="20" t="s">
        <v>36</v>
      </c>
      <c r="I11" s="2"/>
    </row>
    <row r="12" spans="2:13" ht="24.95" customHeight="1" thickBot="1" x14ac:dyDescent="0.45">
      <c r="B12" s="15" t="s">
        <v>10</v>
      </c>
      <c r="C12" s="38">
        <f>H5</f>
        <v>0</v>
      </c>
      <c r="D12" s="36">
        <f>IF(C5=1,H5,IF(C5=2,H6,IF(C5=3,H7)))*1</f>
        <v>0</v>
      </c>
      <c r="E12" s="12">
        <f>MAX(C12-D12,0)</f>
        <v>0</v>
      </c>
      <c r="F12" s="10" t="s">
        <v>9</v>
      </c>
      <c r="G12" s="17">
        <f>IF(E12&gt;=200000,200000,IF(E12&gt;=0,E12,0))</f>
        <v>0</v>
      </c>
      <c r="H12" s="16" t="s">
        <v>8</v>
      </c>
    </row>
    <row r="13" spans="2:13" ht="24.95" customHeight="1" thickTop="1" thickBot="1" x14ac:dyDescent="0.45">
      <c r="B13" s="15" t="s">
        <v>7</v>
      </c>
      <c r="C13" s="14"/>
      <c r="D13" s="13">
        <f>IF(C5=1,"130,000",IF(C5=2,"86,700",IF(C5=3,"43,400")))*C7</f>
        <v>0</v>
      </c>
      <c r="E13" s="12">
        <f>MAX(C13-D13,0)</f>
        <v>0</v>
      </c>
      <c r="F13" s="10" t="s">
        <v>6</v>
      </c>
      <c r="G13" s="9">
        <f>IF(E13&gt;=1200000,1200000,IF(E13&gt;=0,E13,0))</f>
        <v>0</v>
      </c>
      <c r="H13" s="9" t="e">
        <f>ROUNDDOWN(G13/C8,-3)</f>
        <v>#DIV/0!</v>
      </c>
    </row>
    <row r="14" spans="2:13" ht="24.95" customHeight="1" thickTop="1" x14ac:dyDescent="0.4">
      <c r="B14" s="11"/>
      <c r="C14" s="7"/>
      <c r="D14" s="47" t="s">
        <v>5</v>
      </c>
      <c r="E14" s="7"/>
      <c r="F14" s="10" t="s">
        <v>4</v>
      </c>
      <c r="G14" s="9">
        <v>200000</v>
      </c>
      <c r="H14" s="8" t="s">
        <v>3</v>
      </c>
    </row>
    <row r="15" spans="2:13" ht="24.95" customHeight="1" thickBot="1" x14ac:dyDescent="0.45">
      <c r="B15" s="7"/>
      <c r="C15" s="7"/>
      <c r="D15" s="48"/>
      <c r="E15" s="7"/>
      <c r="F15" s="34" t="s">
        <v>2</v>
      </c>
      <c r="G15" s="41" t="str">
        <f>IF(C6=1,"ー","居住の市町村による")</f>
        <v>居住の市町村による</v>
      </c>
      <c r="I15" s="1"/>
    </row>
    <row r="16" spans="2:13" ht="27.95" customHeight="1" thickTop="1" x14ac:dyDescent="0.4">
      <c r="B16" s="49" t="s">
        <v>1</v>
      </c>
      <c r="C16" s="49"/>
      <c r="D16" s="49"/>
      <c r="E16" s="49"/>
      <c r="F16" s="4" t="s">
        <v>0</v>
      </c>
      <c r="G16" s="42">
        <f>SUM(G12:G15)</f>
        <v>200000</v>
      </c>
      <c r="I16" s="1"/>
    </row>
    <row r="17" spans="2:9" ht="27.95" customHeight="1" x14ac:dyDescent="0.4">
      <c r="B17" s="49"/>
      <c r="C17" s="49"/>
      <c r="D17" s="49"/>
      <c r="E17" s="49"/>
      <c r="I17" s="1"/>
    </row>
    <row r="18" spans="2:9" ht="27.95" customHeight="1" x14ac:dyDescent="0.4">
      <c r="B18" s="49"/>
      <c r="C18" s="49"/>
      <c r="D18" s="49"/>
      <c r="E18" s="49"/>
    </row>
    <row r="19" spans="2:9" ht="27.95" customHeight="1" x14ac:dyDescent="0.4">
      <c r="B19" s="49"/>
      <c r="C19" s="49"/>
      <c r="D19" s="49"/>
      <c r="E19" s="49"/>
    </row>
    <row r="20" spans="2:9" ht="27.95" customHeight="1" x14ac:dyDescent="0.4">
      <c r="B20" s="49"/>
      <c r="C20" s="49"/>
      <c r="D20" s="49"/>
      <c r="E20" s="49"/>
    </row>
  </sheetData>
  <sheetProtection sheet="1" objects="1" scenarios="1"/>
  <mergeCells count="9">
    <mergeCell ref="B10:E10"/>
    <mergeCell ref="F10:G10"/>
    <mergeCell ref="B16:E20"/>
    <mergeCell ref="D14:D15"/>
    <mergeCell ref="D5:F5"/>
    <mergeCell ref="D6:F6"/>
    <mergeCell ref="D7:F7"/>
    <mergeCell ref="D8:F8"/>
    <mergeCell ref="G8:I8"/>
  </mergeCells>
  <phoneticPr fontId="3"/>
  <conditionalFormatting sqref="G15">
    <cfRule type="containsText" dxfId="0" priority="2" operator="containsText" text="ー">
      <formula>NOT(ISERROR(SEARCH("ー",G15)))</formula>
    </cfRule>
  </conditionalFormatting>
  <dataValidations count="3">
    <dataValidation type="list" allowBlank="1" showInputMessage="1" showErrorMessage="1" sqref="C7" xr:uid="{62C95182-93E4-41FB-9E69-1082A0D78538}">
      <formula1>$M$6:$M$9</formula1>
    </dataValidation>
    <dataValidation type="list" allowBlank="1" showInputMessage="1" showErrorMessage="1" sqref="C6" xr:uid="{A8D0C869-0613-4FDB-B440-946796F8E987}">
      <formula1>$L$6:$L$7</formula1>
    </dataValidation>
    <dataValidation type="list" allowBlank="1" showInputMessage="1" showErrorMessage="1" sqref="C5" xr:uid="{09BE3D41-ED54-4411-B0DE-5175EEE3CFFC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大学 (減免上限未満)</vt:lpstr>
      <vt:lpstr>短期大学 (減免上限未満)</vt:lpstr>
      <vt:lpstr>専門学校(減免上限未満)</vt:lpstr>
      <vt:lpstr>通信課程(減免上限未満)</vt:lpstr>
      <vt:lpstr>'専門学校(減免上限未満)'!Print_Area</vt:lpstr>
      <vt:lpstr>'大学 (減免上限未満)'!Print_Area</vt:lpstr>
      <vt:lpstr>'短期大学 (減免上限未満)'!Print_Area</vt:lpstr>
      <vt:lpstr>'通信課程(減免上限未満)'!Print_Area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2023-03-06T05:16:47Z</cp:lastPrinted>
  <dcterms:created xsi:type="dcterms:W3CDTF">2023-03-06T01:33:14Z</dcterms:created>
  <dcterms:modified xsi:type="dcterms:W3CDTF">2023-03-06T05:40:49Z</dcterms:modified>
</cp:coreProperties>
</file>