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保育士修学資金貸付事業\H 保育士修学資金\R05\R5募集\案\"/>
    </mc:Choice>
  </mc:AlternateContent>
  <xr:revisionPtr revIDLastSave="0" documentId="13_ncr:1_{422AD155-76C2-4873-8B75-F8A1AAD71CD9}" xr6:coauthVersionLast="47" xr6:coauthVersionMax="47" xr10:uidLastSave="{00000000-0000-0000-0000-000000000000}"/>
  <bookViews>
    <workbookView xWindow="-120" yWindow="-120" windowWidth="20730" windowHeight="11160" xr2:uid="{1EA78E63-283E-4D53-B2A7-8686E0FB00AB}"/>
  </bookViews>
  <sheets>
    <sheet name="大学" sheetId="2" r:id="rId1"/>
    <sheet name="短期大学" sheetId="3" r:id="rId2"/>
    <sheet name="専門学校 " sheetId="4" r:id="rId3"/>
    <sheet name="大学 (減免上限未満)" sheetId="5" r:id="rId4"/>
    <sheet name="短期大学 (減免上限未満)" sheetId="6" r:id="rId5"/>
    <sheet name="専門学校(減免上限未満)" sheetId="7" r:id="rId6"/>
  </sheets>
  <definedNames>
    <definedName name="_xlnm.Print_Area" localSheetId="2">'専門学校 '!$A$1:$I$20</definedName>
    <definedName name="_xlnm.Print_Area" localSheetId="5">'専門学校(減免上限未満)'!$A$1:$I$20</definedName>
    <definedName name="_xlnm.Print_Area" localSheetId="0">大学!$A$1:$I$20</definedName>
    <definedName name="_xlnm.Print_Area" localSheetId="3">'大学 (減免上限未満)'!$A$1:$I$20</definedName>
    <definedName name="_xlnm.Print_Area" localSheetId="1">短期大学!$A$1:$I$20</definedName>
    <definedName name="_xlnm.Print_Area" localSheetId="4">'短期大学 (減免上限未満)'!$A$1:$I$20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7" l="1"/>
  <c r="D13" i="7"/>
  <c r="E13" i="7" s="1"/>
  <c r="G13" i="7" s="1"/>
  <c r="H13" i="7" s="1"/>
  <c r="E12" i="7"/>
  <c r="G12" i="7" s="1"/>
  <c r="D12" i="7"/>
  <c r="C12" i="7"/>
  <c r="H7" i="7"/>
  <c r="H6" i="7"/>
  <c r="G15" i="6"/>
  <c r="D13" i="6"/>
  <c r="E13" i="6" s="1"/>
  <c r="G13" i="6" s="1"/>
  <c r="H13" i="6" s="1"/>
  <c r="E12" i="6"/>
  <c r="G12" i="6" s="1"/>
  <c r="D12" i="6"/>
  <c r="C12" i="6"/>
  <c r="H7" i="6"/>
  <c r="H6" i="6"/>
  <c r="G15" i="5"/>
  <c r="D13" i="5"/>
  <c r="E13" i="5" s="1"/>
  <c r="G13" i="5" s="1"/>
  <c r="H13" i="5" s="1"/>
  <c r="E12" i="5"/>
  <c r="G12" i="5" s="1"/>
  <c r="G16" i="5" s="1"/>
  <c r="D12" i="5"/>
  <c r="C12" i="5"/>
  <c r="H7" i="5"/>
  <c r="H6" i="5"/>
  <c r="G15" i="4"/>
  <c r="D13" i="4"/>
  <c r="E13" i="4" s="1"/>
  <c r="G13" i="4" s="1"/>
  <c r="H13" i="4" s="1"/>
  <c r="D12" i="4"/>
  <c r="E12" i="4" s="1"/>
  <c r="G12" i="4" s="1"/>
  <c r="G16" i="4" s="1"/>
  <c r="G15" i="3"/>
  <c r="D13" i="3"/>
  <c r="E13" i="3" s="1"/>
  <c r="G13" i="3" s="1"/>
  <c r="H13" i="3" s="1"/>
  <c r="D12" i="3"/>
  <c r="E12" i="3" s="1"/>
  <c r="G12" i="3" s="1"/>
  <c r="G16" i="3" s="1"/>
  <c r="G16" i="7" l="1"/>
  <c r="G16" i="6"/>
  <c r="G15" i="2" l="1"/>
  <c r="D13" i="2"/>
  <c r="E13" i="2" s="1"/>
  <c r="G13" i="2" s="1"/>
  <c r="H13" i="2" s="1"/>
  <c r="D12" i="2"/>
  <c r="E12" i="2" s="1"/>
  <c r="G12" i="2" s="1"/>
  <c r="G16" i="2" s="1"/>
</calcChain>
</file>

<file path=xl/sharedStrings.xml><?xml version="1.0" encoding="utf-8"?>
<sst xmlns="http://schemas.openxmlformats.org/spreadsheetml/2006/main" count="240" uniqueCount="54">
  <si>
    <t>保育士修学資金貸付の申請額シミュレーション　【大学（私立・昼間部）】</t>
    <rPh sb="0" eb="3">
      <t>ホイクシ</t>
    </rPh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ダイガク</t>
    </rPh>
    <rPh sb="26" eb="28">
      <t>シリツ</t>
    </rPh>
    <rPh sb="29" eb="31">
      <t>チュウカン</t>
    </rPh>
    <rPh sb="31" eb="32">
      <t>ブ</t>
    </rPh>
    <phoneticPr fontId="4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</si>
  <si>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4"/>
  </si>
  <si>
    <t>（参考）大学の減免額</t>
    <rPh sb="4" eb="6">
      <t>ダイガク</t>
    </rPh>
    <phoneticPr fontId="4"/>
  </si>
  <si>
    <t>支援区分</t>
    <rPh sb="0" eb="2">
      <t>シエン</t>
    </rPh>
    <rPh sb="2" eb="4">
      <t>クブン</t>
    </rPh>
    <phoneticPr fontId="4"/>
  </si>
  <si>
    <t>入学金</t>
    <rPh sb="0" eb="3">
      <t>ニュウガクキン</t>
    </rPh>
    <phoneticPr fontId="4"/>
  </si>
  <si>
    <t>授業料等</t>
    <rPh sb="0" eb="2">
      <t>ジュギョウ</t>
    </rPh>
    <rPh sb="2" eb="3">
      <t>リョウ</t>
    </rPh>
    <rPh sb="3" eb="4">
      <t>トウ</t>
    </rPh>
    <phoneticPr fontId="4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</si>
  <si>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4"/>
  </si>
  <si>
    <t>第Ⅰ区分</t>
    <rPh sb="0" eb="1">
      <t>ダイ</t>
    </rPh>
    <rPh sb="2" eb="4">
      <t>クブン</t>
    </rPh>
    <phoneticPr fontId="4"/>
  </si>
  <si>
    <t>給付型</t>
    <rPh sb="0" eb="3">
      <t>キュウフガタ</t>
    </rPh>
    <phoneticPr fontId="4"/>
  </si>
  <si>
    <t>年数</t>
    <rPh sb="0" eb="2">
      <t>ネンスウ</t>
    </rPh>
    <phoneticPr fontId="4"/>
  </si>
  <si>
    <t>給付型奨学金</t>
    <rPh sb="0" eb="3">
      <t>キュウフガタ</t>
    </rPh>
    <rPh sb="3" eb="6">
      <t>ショウガクキン</t>
    </rPh>
    <phoneticPr fontId="4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</si>
  <si>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4"/>
  </si>
  <si>
    <t>第Ⅱ区分</t>
    <rPh sb="0" eb="1">
      <t>ダイ</t>
    </rPh>
    <rPh sb="2" eb="4">
      <t>クブン</t>
    </rPh>
    <phoneticPr fontId="4"/>
  </si>
  <si>
    <t>修学期間（年数）</t>
    <rPh sb="0" eb="2">
      <t>シュウガク</t>
    </rPh>
    <rPh sb="2" eb="4">
      <t>キカン</t>
    </rPh>
    <rPh sb="5" eb="7">
      <t>ネンスウ</t>
    </rPh>
    <phoneticPr fontId="4"/>
  </si>
  <si>
    <r>
      <t>※令和5年度以降の修学期間の合計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4"/>
  </si>
  <si>
    <t>第Ⅲ区分</t>
    <rPh sb="0" eb="1">
      <t>ダイ</t>
    </rPh>
    <rPh sb="2" eb="4">
      <t>クブン</t>
    </rPh>
    <phoneticPr fontId="4"/>
  </si>
  <si>
    <t>借用期間（月数）</t>
    <rPh sb="0" eb="2">
      <t>シャクヨウ</t>
    </rPh>
    <rPh sb="2" eb="4">
      <t>キカン</t>
    </rPh>
    <rPh sb="5" eb="7">
      <t>ツキスウ</t>
    </rPh>
    <phoneticPr fontId="4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</si>
  <si>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4"/>
  </si>
  <si>
    <t>※実際の入学金が26万円未満の場合は、減免額が変わります。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4"/>
  </si>
  <si>
    <t>修学に係る費用</t>
    <rPh sb="0" eb="2">
      <t>シュウガク</t>
    </rPh>
    <rPh sb="3" eb="4">
      <t>カカ</t>
    </rPh>
    <rPh sb="5" eb="7">
      <t>ヒヨウ</t>
    </rPh>
    <phoneticPr fontId="4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</si>
  <si>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4"/>
  </si>
  <si>
    <t>項目</t>
    <rPh sb="0" eb="2">
      <t>コウモク</t>
    </rPh>
    <phoneticPr fontId="4"/>
  </si>
  <si>
    <t>所要金額</t>
    <rPh sb="0" eb="2">
      <t>ショヨウ</t>
    </rPh>
    <rPh sb="2" eb="4">
      <t>キンガク</t>
    </rPh>
    <phoneticPr fontId="4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</si>
  <si>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4"/>
  </si>
  <si>
    <t>自己負担額</t>
    <rPh sb="0" eb="2">
      <t>ジコ</t>
    </rPh>
    <rPh sb="2" eb="4">
      <t>フタン</t>
    </rPh>
    <rPh sb="4" eb="5">
      <t>ガク</t>
    </rPh>
    <phoneticPr fontId="4"/>
  </si>
  <si>
    <t>金　額</t>
    <rPh sb="0" eb="1">
      <t>キン</t>
    </rPh>
    <rPh sb="2" eb="3">
      <t>ガク</t>
    </rPh>
    <phoneticPr fontId="4"/>
  </si>
  <si>
    <t>入学準備金</t>
    <rPh sb="0" eb="2">
      <t>ニュウガク</t>
    </rPh>
    <rPh sb="2" eb="4">
      <t>ジュンビ</t>
    </rPh>
    <rPh sb="4" eb="5">
      <t>キン</t>
    </rPh>
    <phoneticPr fontId="4"/>
  </si>
  <si>
    <t>↓基本月額(目安)</t>
    <rPh sb="1" eb="3">
      <t>キホン</t>
    </rPh>
    <rPh sb="3" eb="5">
      <t>ゲツガク</t>
    </rPh>
    <rPh sb="6" eb="8">
      <t>メヤス</t>
    </rPh>
    <phoneticPr fontId="4"/>
  </si>
  <si>
    <t>授業料等</t>
    <rPh sb="0" eb="3">
      <t>ジュギョウリョウ</t>
    </rPh>
    <rPh sb="3" eb="4">
      <t>トウ</t>
    </rPh>
    <phoneticPr fontId="4"/>
  </si>
  <si>
    <t>修学資金</t>
    <rPh sb="0" eb="2">
      <t>シュウガク</t>
    </rPh>
    <rPh sb="2" eb="4">
      <t>シキン</t>
    </rPh>
    <phoneticPr fontId="4"/>
  </si>
  <si>
    <t>↑申請書に減免額を
　記入してください</t>
    <rPh sb="1" eb="4">
      <t>シンセイショ</t>
    </rPh>
    <rPh sb="5" eb="7">
      <t>ゲンメン</t>
    </rPh>
    <rPh sb="7" eb="8">
      <t>ガク</t>
    </rPh>
    <rPh sb="11" eb="13">
      <t>キニュウ</t>
    </rPh>
    <phoneticPr fontId="4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</si>
  <si>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4"/>
  </si>
  <si>
    <t>※卒業年度のみ</t>
    <rPh sb="1" eb="3">
      <t>ソツギョウ</t>
    </rPh>
    <rPh sb="3" eb="5">
      <t>ネンド</t>
    </rPh>
    <phoneticPr fontId="4"/>
  </si>
  <si>
    <t>生活費加算</t>
    <rPh sb="0" eb="2">
      <t>セイカツ</t>
    </rPh>
    <rPh sb="2" eb="3">
      <t>ヒ</t>
    </rPh>
    <rPh sb="3" eb="5">
      <t>カサン</t>
    </rPh>
    <phoneticPr fontId="4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</si>
  <si>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4"/>
  </si>
  <si>
    <t>合計</t>
    <rPh sb="0" eb="2">
      <t>ゴウケイ</t>
    </rPh>
    <phoneticPr fontId="4"/>
  </si>
  <si>
    <t>保育士修学資金貸付の申請額シミュレーション　【短期大学（私立・昼間部）】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タンキ</t>
    </rPh>
    <rPh sb="25" eb="27">
      <t>ダイガク</t>
    </rPh>
    <rPh sb="28" eb="30">
      <t>シリツ</t>
    </rPh>
    <phoneticPr fontId="4"/>
  </si>
  <si>
    <t>（参考）短期大学の減免額</t>
    <phoneticPr fontId="4"/>
  </si>
  <si>
    <t>※実際の入学金が25万円未満の場合は、減免額が変わります。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4"/>
  </si>
  <si>
    <t>金額</t>
    <rPh sb="0" eb="2">
      <t>キンガク</t>
    </rPh>
    <phoneticPr fontId="4"/>
  </si>
  <si>
    <t>保育士修学資金貸付の申請額シミュレーション　【専門学校（私立・昼間部）】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センモン</t>
    </rPh>
    <rPh sb="25" eb="27">
      <t>ガッコウ</t>
    </rPh>
    <rPh sb="28" eb="30">
      <t>シリツ</t>
    </rPh>
    <phoneticPr fontId="4"/>
  </si>
  <si>
    <t>（参考）専門学校の減免額</t>
    <rPh sb="4" eb="6">
      <t>センモン</t>
    </rPh>
    <rPh sb="6" eb="8">
      <t>ガッコウ</t>
    </rPh>
    <phoneticPr fontId="4"/>
  </si>
  <si>
    <t>※実際の入学金が16万円未満の場合は、減免額が変わります。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4"/>
  </si>
  <si>
    <t>保育士修学資金貸付の申請額シミュレーション　【大学（私立・昼間部）／※入学金が26万円未満の場合】</t>
    <rPh sb="0" eb="3">
      <t>ホイクシ</t>
    </rPh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ダイガク</t>
    </rPh>
    <rPh sb="26" eb="28">
      <t>シリツ</t>
    </rPh>
    <rPh sb="29" eb="31">
      <t>チュウカン</t>
    </rPh>
    <rPh sb="31" eb="32">
      <t>ブ</t>
    </rPh>
    <rPh sb="41" eb="43">
      <t>マンエン</t>
    </rPh>
    <phoneticPr fontId="4"/>
  </si>
  <si>
    <t>大学の減免額</t>
    <rPh sb="0" eb="2">
      <t>ダイガク</t>
    </rPh>
    <phoneticPr fontId="4"/>
  </si>
  <si>
    <t>授業料等(年)</t>
    <rPh sb="0" eb="2">
      <t>ジュギョウ</t>
    </rPh>
    <rPh sb="2" eb="3">
      <t>リョウ</t>
    </rPh>
    <rPh sb="3" eb="4">
      <t>トウ</t>
    </rPh>
    <rPh sb="5" eb="6">
      <t>ネン</t>
    </rPh>
    <phoneticPr fontId="4"/>
  </si>
  <si>
    <r>
      <t>※令和3年度以降の修学期間の合計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4"/>
  </si>
  <si>
    <t>※実際の授業料等が70万円未満の場合、減免額が変わります。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4"/>
  </si>
  <si>
    <t>保育士修学資金貸付の申請額シミュレーション　【短期大学（私立・昼間部）／※入学金が25万円未満の場合】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タンキ</t>
    </rPh>
    <rPh sb="25" eb="27">
      <t>ダイガク</t>
    </rPh>
    <rPh sb="28" eb="30">
      <t>シリツ</t>
    </rPh>
    <rPh sb="43" eb="45">
      <t>マンエン</t>
    </rPh>
    <phoneticPr fontId="4"/>
  </si>
  <si>
    <t>短期大学の減免額</t>
    <phoneticPr fontId="4"/>
  </si>
  <si>
    <t>※実際の授業料等が62万円未満の場合、減免額が変わります。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4"/>
  </si>
  <si>
    <t>保育士修学資金貸付の申請額シミュレーション　【専門学校（私立・昼間部）／※入学金が16万円未満の場合】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センモン</t>
    </rPh>
    <rPh sb="25" eb="27">
      <t>ガッコウ</t>
    </rPh>
    <phoneticPr fontId="4"/>
  </si>
  <si>
    <t>専門学校の減免額</t>
    <rPh sb="0" eb="2">
      <t>センモン</t>
    </rPh>
    <rPh sb="2" eb="4">
      <t>ガッコウ</t>
    </rPh>
    <phoneticPr fontId="4"/>
  </si>
  <si>
    <t>※実際の授業料等が59万円未満の場合、減免額が変わります。</t>
    <rPh sb="1" eb="3">
      <t>ジッサイ</t>
    </rPh>
    <rPh sb="4" eb="7">
      <t>ジュギョウリョウ</t>
    </rPh>
    <rPh sb="7" eb="8">
      <t>トウ</t>
    </rPh>
    <rPh sb="11" eb="13">
      <t>マンエン</t>
    </rPh>
    <rPh sb="13" eb="15">
      <t>ミマン</t>
    </rPh>
    <rPh sb="16" eb="18">
      <t>バアイ</t>
    </rPh>
    <rPh sb="19" eb="21">
      <t>ゲンメン</t>
    </rPh>
    <rPh sb="21" eb="22">
      <t>ガク</t>
    </rPh>
    <rPh sb="23" eb="24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</si>
</sst>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0" borderId="2" xfId="0" applyBorder="1" applyAlignment="1">
      <alignment horizontal="right" vertical="center"/>
    </xf>
    <xf numFmtId="38" fontId="0" fillId="0" borderId="2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shrinkToFit="1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38" fontId="0" fillId="2" borderId="9" xfId="1" applyFont="1" applyFill="1" applyBorder="1" applyProtection="1">
      <alignment vertical="center"/>
      <protection locked="0"/>
    </xf>
    <xf numFmtId="38" fontId="0" fillId="5" borderId="10" xfId="1" applyFont="1" applyFill="1" applyBorder="1" applyAlignment="1">
      <alignment horizontal="right" vertical="center"/>
    </xf>
    <xf numFmtId="38" fontId="0" fillId="0" borderId="6" xfId="1" applyFont="1" applyBorder="1">
      <alignment vertical="center"/>
    </xf>
    <xf numFmtId="38" fontId="9" fillId="0" borderId="2" xfId="1" applyFont="1" applyFill="1" applyBorder="1" applyAlignment="1">
      <alignment horizontal="right" vertical="center"/>
    </xf>
    <xf numFmtId="38" fontId="0" fillId="0" borderId="2" xfId="1" applyFont="1" applyBorder="1" applyAlignment="1">
      <alignment vertical="center" shrinkToFit="1"/>
    </xf>
    <xf numFmtId="38" fontId="0" fillId="2" borderId="11" xfId="1" applyFont="1" applyFill="1" applyBorder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8" fontId="6" fillId="0" borderId="2" xfId="1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0" xfId="1" applyFont="1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2" borderId="1" xfId="1" applyFont="1" applyFill="1" applyBorder="1" applyProtection="1">
      <alignment vertical="center"/>
      <protection locked="0"/>
    </xf>
    <xf numFmtId="38" fontId="0" fillId="0" borderId="15" xfId="1" applyFont="1" applyFill="1" applyBorder="1">
      <alignment vertical="center"/>
    </xf>
    <xf numFmtId="38" fontId="0" fillId="5" borderId="2" xfId="1" applyFont="1" applyFill="1" applyBorder="1" applyAlignment="1">
      <alignment horizontal="right" vertical="center"/>
    </xf>
    <xf numFmtId="0" fontId="0" fillId="0" borderId="8" xfId="0" applyBorder="1">
      <alignment vertical="center"/>
    </xf>
    <xf numFmtId="38" fontId="0" fillId="0" borderId="8" xfId="1" applyFont="1" applyFill="1" applyBorder="1">
      <alignment vertical="center"/>
    </xf>
    <xf numFmtId="38" fontId="0" fillId="5" borderId="7" xfId="1" applyFont="1" applyFill="1" applyBorder="1" applyAlignment="1">
      <alignment horizontal="right" vertical="center"/>
    </xf>
    <xf numFmtId="38" fontId="0" fillId="0" borderId="0" xfId="0" applyNumberFormat="1">
      <alignment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38" fontId="0" fillId="0" borderId="16" xfId="1" applyFont="1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0" fillId="4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D422A-9ACB-4D58-A7DB-D72309177CF3}">
  <dimension ref="B1:M21"/>
  <sheetViews>
    <sheetView tabSelected="1" view="pageBreakPreview" zoomScale="115" zoomScaleNormal="100" zoomScaleSheetLayoutView="115" workbookViewId="0"/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" t="s">
        <v>0</v>
      </c>
    </row>
    <row r="2" spans="2:13" ht="19.5" thickBot="1" x14ac:dyDescent="0.45">
      <c r="B2" s="1"/>
    </row>
    <row r="3" spans="2:13" ht="20.25" thickTop="1" thickBot="1" x14ac:dyDescent="0.45">
      <c r="B3" s="2"/>
      <c r="C3" t="s">
        <v>1</v>
      </c>
      <c r="G3" t="s">
        <v>2</v>
      </c>
    </row>
    <row r="4" spans="2:13" ht="20.25" thickTop="1" thickBot="1" x14ac:dyDescent="0.45">
      <c r="B4" s="1"/>
      <c r="G4" s="3" t="s">
        <v>3</v>
      </c>
      <c r="H4" s="3" t="s">
        <v>4</v>
      </c>
      <c r="I4" s="3" t="s">
        <v>5</v>
      </c>
    </row>
    <row r="5" spans="2:13" ht="20.25" thickTop="1" thickBot="1" x14ac:dyDescent="0.45">
      <c r="B5" s="4" t="s">
        <v>3</v>
      </c>
      <c r="C5" s="5"/>
      <c r="D5" s="53" t="s">
        <v>6</v>
      </c>
      <c r="E5" s="54"/>
      <c r="F5" s="54"/>
      <c r="G5" s="6" t="s">
        <v>7</v>
      </c>
      <c r="H5" s="7">
        <v>260000</v>
      </c>
      <c r="I5" s="7">
        <v>700000</v>
      </c>
      <c r="K5" s="3" t="s">
        <v>3</v>
      </c>
      <c r="L5" s="8" t="s">
        <v>8</v>
      </c>
      <c r="M5" s="3" t="s">
        <v>9</v>
      </c>
    </row>
    <row r="6" spans="2:13" ht="20.25" thickTop="1" thickBot="1" x14ac:dyDescent="0.45">
      <c r="B6" s="4" t="s">
        <v>10</v>
      </c>
      <c r="C6" s="5"/>
      <c r="D6" s="55" t="s">
        <v>11</v>
      </c>
      <c r="E6" s="56"/>
      <c r="F6" s="56"/>
      <c r="G6" s="6" t="s">
        <v>12</v>
      </c>
      <c r="H6" s="7">
        <v>173400</v>
      </c>
      <c r="I6" s="7">
        <v>466700</v>
      </c>
      <c r="K6" s="9">
        <v>1</v>
      </c>
      <c r="L6" s="10">
        <v>1</v>
      </c>
      <c r="M6" s="9">
        <v>1</v>
      </c>
    </row>
    <row r="7" spans="2:13" ht="20.25" thickTop="1" thickBot="1" x14ac:dyDescent="0.45">
      <c r="B7" s="4" t="s">
        <v>13</v>
      </c>
      <c r="C7" s="5"/>
      <c r="D7" s="57" t="s">
        <v>14</v>
      </c>
      <c r="E7" s="58"/>
      <c r="F7" s="58"/>
      <c r="G7" s="6" t="s">
        <v>15</v>
      </c>
      <c r="H7" s="7">
        <v>86700</v>
      </c>
      <c r="I7" s="7">
        <v>233400</v>
      </c>
      <c r="K7" s="9">
        <v>2</v>
      </c>
      <c r="L7" s="10">
        <v>2</v>
      </c>
      <c r="M7" s="9">
        <v>2</v>
      </c>
    </row>
    <row r="8" spans="2:13" ht="20.25" thickTop="1" thickBot="1" x14ac:dyDescent="0.45">
      <c r="B8" s="11" t="s">
        <v>16</v>
      </c>
      <c r="C8" s="5"/>
      <c r="D8" s="53" t="s">
        <v>17</v>
      </c>
      <c r="E8" s="59"/>
      <c r="F8" s="59"/>
      <c r="G8" s="60" t="s">
        <v>18</v>
      </c>
      <c r="H8" s="60"/>
      <c r="I8" s="60"/>
      <c r="K8" s="9">
        <v>3</v>
      </c>
      <c r="M8" s="9">
        <v>3</v>
      </c>
    </row>
    <row r="9" spans="2:13" ht="15.75" customHeight="1" thickTop="1" x14ac:dyDescent="0.4">
      <c r="M9" s="9">
        <v>4</v>
      </c>
    </row>
    <row r="10" spans="2:13" x14ac:dyDescent="0.4">
      <c r="B10" s="45" t="s">
        <v>19</v>
      </c>
      <c r="C10" s="46"/>
      <c r="D10" s="46"/>
      <c r="E10" s="47"/>
      <c r="F10" s="48" t="s">
        <v>20</v>
      </c>
      <c r="G10" s="49"/>
      <c r="I10" s="13"/>
    </row>
    <row r="11" spans="2:13" ht="57" thickBot="1" x14ac:dyDescent="0.45">
      <c r="B11" s="14" t="s">
        <v>21</v>
      </c>
      <c r="C11" s="15" t="s">
        <v>22</v>
      </c>
      <c r="D11" s="16" t="s">
        <v>23</v>
      </c>
      <c r="E11" s="12" t="s">
        <v>24</v>
      </c>
      <c r="F11" s="17" t="s">
        <v>21</v>
      </c>
      <c r="G11" s="17" t="s">
        <v>25</v>
      </c>
      <c r="I11" s="13"/>
    </row>
    <row r="12" spans="2:13" ht="24.95" customHeight="1" thickTop="1" x14ac:dyDescent="0.4">
      <c r="B12" s="10" t="s">
        <v>4</v>
      </c>
      <c r="C12" s="18"/>
      <c r="D12" s="19">
        <f>IF(C5=1,"260,000",IF(C5=2,"173,400",IF(C5=3,"86,700")))*1</f>
        <v>0</v>
      </c>
      <c r="E12" s="20">
        <f>MAX(C12-D12,0)</f>
        <v>0</v>
      </c>
      <c r="F12" s="9" t="s">
        <v>26</v>
      </c>
      <c r="G12" s="21">
        <f>IF(E12&gt;=200000,200000,IF(E12&gt;=0,E12,0))</f>
        <v>0</v>
      </c>
      <c r="H12" s="22" t="s">
        <v>27</v>
      </c>
      <c r="I12" s="13"/>
    </row>
    <row r="13" spans="2:13" ht="24.95" customHeight="1" thickBot="1" x14ac:dyDescent="0.45">
      <c r="B13" s="10" t="s">
        <v>28</v>
      </c>
      <c r="C13" s="23"/>
      <c r="D13" s="19">
        <f>IF(C5=1,"700,000",IF(C5=2,"466,700",IF(C5=3,"233,400")))*C7</f>
        <v>0</v>
      </c>
      <c r="E13" s="20">
        <f>MAX(C13-D13,0)</f>
        <v>0</v>
      </c>
      <c r="F13" s="9" t="s">
        <v>29</v>
      </c>
      <c r="G13" s="7">
        <f>IF(E13&gt;=1200000,1200000,IF(E13&gt;=0,E13,0))</f>
        <v>0</v>
      </c>
      <c r="H13" s="9" t="e">
        <f>ROUNDDOWN(G13/C8,-3)</f>
        <v>#DIV/0!</v>
      </c>
      <c r="I13" s="13"/>
    </row>
    <row r="14" spans="2:13" ht="24.95" customHeight="1" thickTop="1" x14ac:dyDescent="0.4">
      <c r="B14" s="24"/>
      <c r="C14" s="25"/>
      <c r="D14" s="50" t="s">
        <v>30</v>
      </c>
      <c r="E14" s="25"/>
      <c r="F14" s="9" t="s">
        <v>31</v>
      </c>
      <c r="G14" s="7">
        <v>200000</v>
      </c>
      <c r="H14" s="26" t="s">
        <v>32</v>
      </c>
      <c r="I14" s="13"/>
    </row>
    <row r="15" spans="2:13" ht="24.95" customHeight="1" thickBot="1" x14ac:dyDescent="0.45">
      <c r="B15" s="25"/>
      <c r="C15" s="25"/>
      <c r="D15" s="51"/>
      <c r="E15" s="25"/>
      <c r="F15" s="27" t="s">
        <v>33</v>
      </c>
      <c r="G15" s="28" t="str">
        <f>IF(C6=1,"ー","居住の市町村による")</f>
        <v>居住の市町村による</v>
      </c>
      <c r="I15" s="13"/>
    </row>
    <row r="16" spans="2:13" ht="27.95" customHeight="1" thickTop="1" x14ac:dyDescent="0.4">
      <c r="B16" s="52" t="s">
        <v>34</v>
      </c>
      <c r="C16" s="52"/>
      <c r="D16" s="52"/>
      <c r="E16" s="52"/>
      <c r="F16" s="29" t="s">
        <v>35</v>
      </c>
      <c r="G16" s="30">
        <f>SUM(G12:G15)</f>
        <v>200000</v>
      </c>
      <c r="I16" s="31"/>
    </row>
    <row r="17" spans="2:9" ht="27.95" customHeight="1" x14ac:dyDescent="0.4">
      <c r="B17" s="52"/>
      <c r="C17" s="52"/>
      <c r="D17" s="52"/>
      <c r="E17" s="52"/>
      <c r="I17" s="31"/>
    </row>
    <row r="18" spans="2:9" ht="27.95" customHeight="1" x14ac:dyDescent="0.4">
      <c r="B18" s="52"/>
      <c r="C18" s="52"/>
      <c r="D18" s="52"/>
      <c r="E18" s="52"/>
    </row>
    <row r="19" spans="2:9" ht="27.95" customHeight="1" x14ac:dyDescent="0.4">
      <c r="B19" s="52"/>
      <c r="C19" s="52"/>
      <c r="D19" s="52"/>
      <c r="E19" s="52"/>
    </row>
    <row r="20" spans="2:9" ht="27.95" customHeight="1" x14ac:dyDescent="0.4">
      <c r="B20" s="52"/>
      <c r="C20" s="52"/>
      <c r="D20" s="52"/>
      <c r="E20" s="52"/>
    </row>
    <row r="21" spans="2:9" ht="24.75" customHeight="1" x14ac:dyDescent="0.4"/>
  </sheetData>
  <sheetProtection sheet="1" objects="1" scenarios="1"/>
  <mergeCells count="9">
    <mergeCell ref="B10:E10"/>
    <mergeCell ref="F10:G10"/>
    <mergeCell ref="D14:D15"/>
    <mergeCell ref="B16:E20"/>
    <mergeCell ref="D5:F5"/>
    <mergeCell ref="D6:F6"/>
    <mergeCell ref="D7:F7"/>
    <mergeCell ref="D8:F8"/>
    <mergeCell ref="G8:I8"/>
  </mergeCells>
  <phoneticPr fontId="4"/>
  <conditionalFormatting sqref="G15">
    <cfRule type="containsText" dxfId="5" priority="1" operator="containsText" text="ー">
      <formula>NOT(ISERROR(SEARCH("ー",G15)))</formula>
    </cfRule>
  </conditionalFormatting>
  <dataValidations count="3">
    <dataValidation type="list" allowBlank="1" showInputMessage="1" showErrorMessage="1" sqref="C7" xr:uid="{674CB470-6597-4A7E-A9D4-AE699A6EA976}">
      <formula1>$M$6:$M$9</formula1>
    </dataValidation>
    <dataValidation type="list" allowBlank="1" showInputMessage="1" showErrorMessage="1" sqref="C6" xr:uid="{32E1163E-16A3-4332-AD8A-456042E3DFE3}">
      <formula1>$L$6:$L$7</formula1>
    </dataValidation>
    <dataValidation type="list" allowBlank="1" showInputMessage="1" showErrorMessage="1" sqref="C5" xr:uid="{48E443C2-18F1-42C4-9300-D25EF1C3D1DD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D32F2-820D-40D2-9929-E5E5E0C77952}">
  <dimension ref="B1:M20"/>
  <sheetViews>
    <sheetView view="pageBreakPreview" zoomScale="115" zoomScaleNormal="100" zoomScaleSheetLayoutView="115" workbookViewId="0"/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" t="s">
        <v>36</v>
      </c>
    </row>
    <row r="2" spans="2:13" ht="19.5" thickBot="1" x14ac:dyDescent="0.45">
      <c r="B2" s="1"/>
    </row>
    <row r="3" spans="2:13" ht="20.25" thickTop="1" thickBot="1" x14ac:dyDescent="0.45">
      <c r="B3" s="2"/>
      <c r="C3" t="s">
        <v>1</v>
      </c>
      <c r="G3" t="s">
        <v>37</v>
      </c>
    </row>
    <row r="4" spans="2:13" ht="20.25" thickTop="1" thickBot="1" x14ac:dyDescent="0.45">
      <c r="B4" s="1"/>
      <c r="G4" s="3" t="s">
        <v>3</v>
      </c>
      <c r="H4" s="3" t="s">
        <v>4</v>
      </c>
      <c r="I4" s="3" t="s">
        <v>5</v>
      </c>
    </row>
    <row r="5" spans="2:13" ht="20.25" thickTop="1" thickBot="1" x14ac:dyDescent="0.45">
      <c r="B5" s="4" t="s">
        <v>3</v>
      </c>
      <c r="C5" s="5"/>
      <c r="D5" s="53" t="s">
        <v>6</v>
      </c>
      <c r="E5" s="54"/>
      <c r="F5" s="54"/>
      <c r="G5" s="6" t="s">
        <v>7</v>
      </c>
      <c r="H5" s="7">
        <v>250000</v>
      </c>
      <c r="I5" s="7">
        <v>620000</v>
      </c>
      <c r="K5" s="3" t="s">
        <v>3</v>
      </c>
      <c r="L5" s="8" t="s">
        <v>8</v>
      </c>
      <c r="M5" s="3" t="s">
        <v>9</v>
      </c>
    </row>
    <row r="6" spans="2:13" ht="20.25" thickTop="1" thickBot="1" x14ac:dyDescent="0.45">
      <c r="B6" s="4" t="s">
        <v>10</v>
      </c>
      <c r="C6" s="5"/>
      <c r="D6" s="55" t="s">
        <v>11</v>
      </c>
      <c r="E6" s="56"/>
      <c r="F6" s="56"/>
      <c r="G6" s="6" t="s">
        <v>12</v>
      </c>
      <c r="H6" s="7">
        <v>166700</v>
      </c>
      <c r="I6" s="7">
        <v>413400</v>
      </c>
      <c r="K6" s="9">
        <v>1</v>
      </c>
      <c r="L6" s="10">
        <v>1</v>
      </c>
      <c r="M6" s="9">
        <v>1</v>
      </c>
    </row>
    <row r="7" spans="2:13" ht="20.25" thickTop="1" thickBot="1" x14ac:dyDescent="0.45">
      <c r="B7" s="4" t="s">
        <v>13</v>
      </c>
      <c r="C7" s="5"/>
      <c r="D7" s="57" t="s">
        <v>14</v>
      </c>
      <c r="E7" s="58"/>
      <c r="F7" s="58"/>
      <c r="G7" s="6" t="s">
        <v>15</v>
      </c>
      <c r="H7" s="7">
        <v>83400</v>
      </c>
      <c r="I7" s="7">
        <v>206700</v>
      </c>
      <c r="K7" s="9">
        <v>2</v>
      </c>
      <c r="L7" s="10">
        <v>2</v>
      </c>
      <c r="M7" s="9">
        <v>2</v>
      </c>
    </row>
    <row r="8" spans="2:13" ht="20.25" thickTop="1" thickBot="1" x14ac:dyDescent="0.45">
      <c r="B8" s="11" t="s">
        <v>16</v>
      </c>
      <c r="C8" s="5"/>
      <c r="D8" s="53" t="s">
        <v>17</v>
      </c>
      <c r="E8" s="59"/>
      <c r="F8" s="59"/>
      <c r="G8" s="60" t="s">
        <v>38</v>
      </c>
      <c r="H8" s="60"/>
      <c r="I8" s="60"/>
      <c r="K8" s="9">
        <v>3</v>
      </c>
      <c r="M8" s="9">
        <v>3</v>
      </c>
    </row>
    <row r="9" spans="2:13" ht="15.75" customHeight="1" thickTop="1" x14ac:dyDescent="0.4">
      <c r="M9" s="9">
        <v>4</v>
      </c>
    </row>
    <row r="10" spans="2:13" x14ac:dyDescent="0.4">
      <c r="B10" s="45" t="s">
        <v>19</v>
      </c>
      <c r="C10" s="46"/>
      <c r="D10" s="46"/>
      <c r="E10" s="47"/>
      <c r="F10" s="61" t="s">
        <v>20</v>
      </c>
      <c r="G10" s="61"/>
      <c r="I10" s="13"/>
    </row>
    <row r="11" spans="2:13" ht="57" thickBot="1" x14ac:dyDescent="0.45">
      <c r="B11" s="14" t="s">
        <v>21</v>
      </c>
      <c r="C11" s="15" t="s">
        <v>22</v>
      </c>
      <c r="D11" s="16" t="s">
        <v>23</v>
      </c>
      <c r="E11" s="12" t="s">
        <v>24</v>
      </c>
      <c r="F11" s="17" t="s">
        <v>21</v>
      </c>
      <c r="G11" s="17" t="s">
        <v>39</v>
      </c>
      <c r="I11" s="13"/>
    </row>
    <row r="12" spans="2:13" ht="24.95" customHeight="1" thickTop="1" x14ac:dyDescent="0.4">
      <c r="B12" s="10" t="s">
        <v>4</v>
      </c>
      <c r="C12" s="18"/>
      <c r="D12" s="19">
        <f>IF(C5=1,"250,000",IF(C5=2,"166,700",IF(C5=3,"83,400")))*1</f>
        <v>0</v>
      </c>
      <c r="E12" s="20">
        <f>MAX(C12-D12,0)</f>
        <v>0</v>
      </c>
      <c r="F12" s="9" t="s">
        <v>26</v>
      </c>
      <c r="G12" s="21">
        <f>IF(E12&gt;=200000,200000,IF(E12&gt;=0,E12,0))</f>
        <v>0</v>
      </c>
      <c r="H12" s="22" t="s">
        <v>27</v>
      </c>
      <c r="I12" s="13"/>
    </row>
    <row r="13" spans="2:13" ht="24.95" customHeight="1" thickBot="1" x14ac:dyDescent="0.45">
      <c r="B13" s="10" t="s">
        <v>28</v>
      </c>
      <c r="C13" s="23"/>
      <c r="D13" s="19">
        <f>IF(C5=1,"620,000",IF(C5=2,"413,400",IF(C5=3,"206,700")))*C7</f>
        <v>0</v>
      </c>
      <c r="E13" s="20">
        <f>MAX(C13-D13,0)</f>
        <v>0</v>
      </c>
      <c r="F13" s="9" t="s">
        <v>29</v>
      </c>
      <c r="G13" s="7">
        <f>IF(E13&gt;=1200000,1200000,IF(E13&gt;=0,E13,0))</f>
        <v>0</v>
      </c>
      <c r="H13" s="9" t="e">
        <f>ROUNDDOWN(G13/C8,-3)</f>
        <v>#DIV/0!</v>
      </c>
      <c r="I13" s="13"/>
    </row>
    <row r="14" spans="2:13" ht="24.95" customHeight="1" thickTop="1" x14ac:dyDescent="0.4">
      <c r="B14" s="24"/>
      <c r="C14" s="25"/>
      <c r="D14" s="50" t="s">
        <v>30</v>
      </c>
      <c r="E14" s="25"/>
      <c r="F14" s="9" t="s">
        <v>31</v>
      </c>
      <c r="G14" s="7">
        <v>200000</v>
      </c>
      <c r="H14" s="26" t="s">
        <v>32</v>
      </c>
      <c r="I14" s="13"/>
    </row>
    <row r="15" spans="2:13" ht="24.95" customHeight="1" thickBot="1" x14ac:dyDescent="0.45">
      <c r="B15" s="25"/>
      <c r="C15" s="25"/>
      <c r="D15" s="51"/>
      <c r="E15" s="25"/>
      <c r="F15" s="27" t="s">
        <v>33</v>
      </c>
      <c r="G15" s="32" t="str">
        <f>IF(C6=1,"ー","居住の市町村による")</f>
        <v>居住の市町村による</v>
      </c>
      <c r="I15" s="13"/>
    </row>
    <row r="16" spans="2:13" ht="27.95" customHeight="1" thickTop="1" x14ac:dyDescent="0.4">
      <c r="B16" s="52" t="s">
        <v>34</v>
      </c>
      <c r="C16" s="52"/>
      <c r="D16" s="52"/>
      <c r="E16" s="52"/>
      <c r="F16" s="33" t="s">
        <v>35</v>
      </c>
      <c r="G16" s="34">
        <f>SUM(G12:G15)</f>
        <v>200000</v>
      </c>
      <c r="I16" s="31"/>
    </row>
    <row r="17" spans="2:9" ht="27.95" customHeight="1" x14ac:dyDescent="0.4">
      <c r="B17" s="52"/>
      <c r="C17" s="52"/>
      <c r="D17" s="52"/>
      <c r="E17" s="52"/>
      <c r="I17" s="31"/>
    </row>
    <row r="18" spans="2:9" ht="27.95" customHeight="1" x14ac:dyDescent="0.4">
      <c r="B18" s="52"/>
      <c r="C18" s="52"/>
      <c r="D18" s="52"/>
      <c r="E18" s="52"/>
    </row>
    <row r="19" spans="2:9" ht="27.95" customHeight="1" x14ac:dyDescent="0.4">
      <c r="B19" s="52"/>
      <c r="C19" s="52"/>
      <c r="D19" s="52"/>
      <c r="E19" s="52"/>
    </row>
    <row r="20" spans="2:9" ht="27.95" customHeight="1" x14ac:dyDescent="0.4">
      <c r="B20" s="52"/>
      <c r="C20" s="52"/>
      <c r="D20" s="52"/>
      <c r="E20" s="52"/>
    </row>
  </sheetData>
  <sheetProtection sheet="1" objects="1" scenarios="1"/>
  <mergeCells count="9">
    <mergeCell ref="G8:I8"/>
    <mergeCell ref="B10:E10"/>
    <mergeCell ref="F10:G10"/>
    <mergeCell ref="D14:D15"/>
    <mergeCell ref="B16:E20"/>
    <mergeCell ref="D5:F5"/>
    <mergeCell ref="D6:F6"/>
    <mergeCell ref="D7:F7"/>
    <mergeCell ref="D8:F8"/>
  </mergeCells>
  <phoneticPr fontId="4"/>
  <conditionalFormatting sqref="G15">
    <cfRule type="containsText" dxfId="4" priority="1" operator="containsText" text="ー">
      <formula>NOT(ISERROR(SEARCH("ー",G15)))</formula>
    </cfRule>
  </conditionalFormatting>
  <dataValidations count="3">
    <dataValidation type="list" allowBlank="1" showInputMessage="1" showErrorMessage="1" sqref="C5" xr:uid="{051344AF-E7C7-4F99-86DD-4EAC65669637}">
      <formula1>$K$6:$K$8</formula1>
    </dataValidation>
    <dataValidation type="list" allowBlank="1" showInputMessage="1" showErrorMessage="1" sqref="C6" xr:uid="{82DA7B64-E3C1-46E7-898E-094AF6B1071A}">
      <formula1>$L$6:$L$7</formula1>
    </dataValidation>
    <dataValidation type="list" allowBlank="1" showInputMessage="1" showErrorMessage="1" sqref="C7" xr:uid="{696B0D0E-47BB-463D-86FE-89C2DBE69260}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1F705-A9BC-4ABA-9C7E-ED6B1FC3AE0F}">
  <dimension ref="B1:M20"/>
  <sheetViews>
    <sheetView view="pageBreakPreview" zoomScale="115" zoomScaleNormal="100" zoomScaleSheetLayoutView="115" workbookViewId="0"/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" t="s">
        <v>40</v>
      </c>
    </row>
    <row r="2" spans="2:13" ht="19.5" thickBot="1" x14ac:dyDescent="0.45">
      <c r="B2" s="1"/>
    </row>
    <row r="3" spans="2:13" ht="20.25" thickTop="1" thickBot="1" x14ac:dyDescent="0.45">
      <c r="B3" s="2"/>
      <c r="C3" t="s">
        <v>1</v>
      </c>
      <c r="G3" t="s">
        <v>41</v>
      </c>
    </row>
    <row r="4" spans="2:13" ht="20.25" thickTop="1" thickBot="1" x14ac:dyDescent="0.45">
      <c r="B4" s="1"/>
      <c r="G4" s="3" t="s">
        <v>3</v>
      </c>
      <c r="H4" s="3" t="s">
        <v>4</v>
      </c>
      <c r="I4" s="3" t="s">
        <v>5</v>
      </c>
    </row>
    <row r="5" spans="2:13" ht="20.25" thickTop="1" thickBot="1" x14ac:dyDescent="0.45">
      <c r="B5" s="4" t="s">
        <v>3</v>
      </c>
      <c r="C5" s="5"/>
      <c r="D5" s="53" t="s">
        <v>6</v>
      </c>
      <c r="E5" s="54"/>
      <c r="F5" s="54"/>
      <c r="G5" s="6" t="s">
        <v>7</v>
      </c>
      <c r="H5" s="7">
        <v>160000</v>
      </c>
      <c r="I5" s="7">
        <v>590000</v>
      </c>
      <c r="K5" s="3" t="s">
        <v>3</v>
      </c>
      <c r="L5" s="8" t="s">
        <v>8</v>
      </c>
      <c r="M5" s="3" t="s">
        <v>9</v>
      </c>
    </row>
    <row r="6" spans="2:13" ht="20.25" thickTop="1" thickBot="1" x14ac:dyDescent="0.45">
      <c r="B6" s="4" t="s">
        <v>10</v>
      </c>
      <c r="C6" s="5"/>
      <c r="D6" s="55" t="s">
        <v>11</v>
      </c>
      <c r="E6" s="56"/>
      <c r="F6" s="56"/>
      <c r="G6" s="6" t="s">
        <v>12</v>
      </c>
      <c r="H6" s="7">
        <v>106700</v>
      </c>
      <c r="I6" s="7">
        <v>393400</v>
      </c>
      <c r="K6" s="9">
        <v>1</v>
      </c>
      <c r="L6" s="10">
        <v>1</v>
      </c>
      <c r="M6" s="9">
        <v>1</v>
      </c>
    </row>
    <row r="7" spans="2:13" ht="20.25" thickTop="1" thickBot="1" x14ac:dyDescent="0.45">
      <c r="B7" s="4" t="s">
        <v>13</v>
      </c>
      <c r="C7" s="5"/>
      <c r="D7" s="57" t="s">
        <v>14</v>
      </c>
      <c r="E7" s="58"/>
      <c r="F7" s="58"/>
      <c r="G7" s="6" t="s">
        <v>15</v>
      </c>
      <c r="H7" s="7">
        <v>53400</v>
      </c>
      <c r="I7" s="7">
        <v>196700</v>
      </c>
      <c r="K7" s="9">
        <v>2</v>
      </c>
      <c r="L7" s="10">
        <v>2</v>
      </c>
      <c r="M7" s="9">
        <v>2</v>
      </c>
    </row>
    <row r="8" spans="2:13" ht="20.25" thickTop="1" thickBot="1" x14ac:dyDescent="0.45">
      <c r="B8" s="11" t="s">
        <v>16</v>
      </c>
      <c r="C8" s="5"/>
      <c r="D8" s="53" t="s">
        <v>17</v>
      </c>
      <c r="E8" s="59"/>
      <c r="F8" s="59"/>
      <c r="G8" s="60" t="s">
        <v>42</v>
      </c>
      <c r="H8" s="60"/>
      <c r="I8" s="60"/>
      <c r="K8" s="9">
        <v>3</v>
      </c>
      <c r="M8" s="9">
        <v>3</v>
      </c>
    </row>
    <row r="9" spans="2:13" ht="15.75" customHeight="1" thickTop="1" x14ac:dyDescent="0.4">
      <c r="M9" s="9">
        <v>4</v>
      </c>
    </row>
    <row r="10" spans="2:13" x14ac:dyDescent="0.4">
      <c r="B10" s="45" t="s">
        <v>19</v>
      </c>
      <c r="C10" s="46"/>
      <c r="D10" s="46"/>
      <c r="E10" s="47"/>
      <c r="F10" s="61" t="s">
        <v>20</v>
      </c>
      <c r="G10" s="61"/>
      <c r="I10" s="13"/>
    </row>
    <row r="11" spans="2:13" ht="57" thickBot="1" x14ac:dyDescent="0.45">
      <c r="B11" s="14" t="s">
        <v>21</v>
      </c>
      <c r="C11" s="15" t="s">
        <v>22</v>
      </c>
      <c r="D11" s="16" t="s">
        <v>23</v>
      </c>
      <c r="E11" s="12" t="s">
        <v>24</v>
      </c>
      <c r="F11" s="17" t="s">
        <v>21</v>
      </c>
      <c r="G11" s="17" t="s">
        <v>39</v>
      </c>
      <c r="I11" s="13"/>
    </row>
    <row r="12" spans="2:13" ht="24.95" customHeight="1" thickTop="1" x14ac:dyDescent="0.4">
      <c r="B12" s="10" t="s">
        <v>4</v>
      </c>
      <c r="C12" s="18"/>
      <c r="D12" s="19">
        <f>IF(C5=1,"160,000",IF(C5=2,"106,700",IF(C5=3,"53,400")))*1</f>
        <v>0</v>
      </c>
      <c r="E12" s="20">
        <f>MAX(C12-D12,0)</f>
        <v>0</v>
      </c>
      <c r="F12" s="9" t="s">
        <v>26</v>
      </c>
      <c r="G12" s="21">
        <f>IF(E12&gt;=200000,200000,IF(E12&gt;=0,E12,0))</f>
        <v>0</v>
      </c>
      <c r="H12" s="22" t="s">
        <v>27</v>
      </c>
      <c r="I12" s="13"/>
    </row>
    <row r="13" spans="2:13" ht="24.95" customHeight="1" thickBot="1" x14ac:dyDescent="0.45">
      <c r="B13" s="10" t="s">
        <v>28</v>
      </c>
      <c r="C13" s="23"/>
      <c r="D13" s="19">
        <f>IF(C5=1,"590,000",IF(C5=2,"393,400",IF(C5=3,"196,700")))*C7</f>
        <v>0</v>
      </c>
      <c r="E13" s="20">
        <f>MAX(C13-D13,0)</f>
        <v>0</v>
      </c>
      <c r="F13" s="9" t="s">
        <v>29</v>
      </c>
      <c r="G13" s="7">
        <f>IF(E13&gt;=1200000,1200000,IF(E13&gt;=0,E13,0))</f>
        <v>0</v>
      </c>
      <c r="H13" s="9" t="e">
        <f>ROUNDDOWN(G13/C8,-3)</f>
        <v>#DIV/0!</v>
      </c>
      <c r="I13" s="13"/>
    </row>
    <row r="14" spans="2:13" ht="24.95" customHeight="1" thickTop="1" x14ac:dyDescent="0.4">
      <c r="B14" s="24"/>
      <c r="C14" s="25"/>
      <c r="D14" s="50" t="s">
        <v>30</v>
      </c>
      <c r="E14" s="25"/>
      <c r="F14" s="9" t="s">
        <v>31</v>
      </c>
      <c r="G14" s="7">
        <v>200000</v>
      </c>
      <c r="H14" s="26" t="s">
        <v>32</v>
      </c>
      <c r="I14" s="13"/>
    </row>
    <row r="15" spans="2:13" ht="24.95" customHeight="1" thickBot="1" x14ac:dyDescent="0.45">
      <c r="B15" s="25"/>
      <c r="C15" s="25"/>
      <c r="D15" s="51"/>
      <c r="E15" s="25"/>
      <c r="F15" s="27" t="s">
        <v>33</v>
      </c>
      <c r="G15" s="32" t="str">
        <f>IF(C6=1,"ー","居住の市町村による")</f>
        <v>居住の市町村による</v>
      </c>
      <c r="I15" s="31"/>
    </row>
    <row r="16" spans="2:13" ht="27.95" customHeight="1" thickTop="1" x14ac:dyDescent="0.4">
      <c r="B16" s="52" t="s">
        <v>34</v>
      </c>
      <c r="C16" s="52"/>
      <c r="D16" s="52"/>
      <c r="E16" s="52"/>
      <c r="F16" s="33" t="s">
        <v>35</v>
      </c>
      <c r="G16" s="34">
        <f>SUM(G12:G15)</f>
        <v>200000</v>
      </c>
      <c r="I16" s="31"/>
    </row>
    <row r="17" spans="2:9" ht="27.95" customHeight="1" x14ac:dyDescent="0.4">
      <c r="B17" s="52"/>
      <c r="C17" s="52"/>
      <c r="D17" s="52"/>
      <c r="E17" s="52"/>
      <c r="I17" s="31"/>
    </row>
    <row r="18" spans="2:9" ht="27.95" customHeight="1" x14ac:dyDescent="0.4">
      <c r="B18" s="52"/>
      <c r="C18" s="52"/>
      <c r="D18" s="52"/>
      <c r="E18" s="52"/>
    </row>
    <row r="19" spans="2:9" ht="27.95" customHeight="1" x14ac:dyDescent="0.4">
      <c r="B19" s="52"/>
      <c r="C19" s="52"/>
      <c r="D19" s="52"/>
      <c r="E19" s="52"/>
    </row>
    <row r="20" spans="2:9" ht="27.95" customHeight="1" x14ac:dyDescent="0.4">
      <c r="B20" s="52"/>
      <c r="C20" s="52"/>
      <c r="D20" s="52"/>
      <c r="E20" s="52"/>
    </row>
  </sheetData>
  <sheetProtection sheet="1" objects="1" scenarios="1"/>
  <mergeCells count="9">
    <mergeCell ref="G8:I8"/>
    <mergeCell ref="B10:E10"/>
    <mergeCell ref="F10:G10"/>
    <mergeCell ref="D14:D15"/>
    <mergeCell ref="B16:E20"/>
    <mergeCell ref="D5:F5"/>
    <mergeCell ref="D6:F6"/>
    <mergeCell ref="D7:F7"/>
    <mergeCell ref="D8:F8"/>
  </mergeCells>
  <phoneticPr fontId="4"/>
  <conditionalFormatting sqref="G15">
    <cfRule type="containsText" dxfId="3" priority="1" operator="containsText" text="ー">
      <formula>NOT(ISERROR(SEARCH("ー",G15)))</formula>
    </cfRule>
  </conditionalFormatting>
  <dataValidations count="3">
    <dataValidation type="list" allowBlank="1" showInputMessage="1" showErrorMessage="1" sqref="C7" xr:uid="{6E83C07F-6B68-4DC5-A861-87CA2BFBE8B8}">
      <formula1>$M$6:$M$9</formula1>
    </dataValidation>
    <dataValidation type="list" allowBlank="1" showInputMessage="1" showErrorMessage="1" sqref="C6" xr:uid="{A069CD77-25FF-4830-B2CF-9E3814747C9F}">
      <formula1>$L$6:$L$7</formula1>
    </dataValidation>
    <dataValidation type="list" allowBlank="1" showInputMessage="1" showErrorMessage="1" sqref="C5" xr:uid="{C294B520-2BE0-492F-8BF1-7E311BF7CD66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EB7EF-B270-464A-97AF-88F1222CFF3D}">
  <dimension ref="B1:M20"/>
  <sheetViews>
    <sheetView view="pageBreakPreview" zoomScale="115" zoomScaleNormal="100" zoomScaleSheetLayoutView="115" workbookViewId="0"/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" t="s">
        <v>43</v>
      </c>
    </row>
    <row r="2" spans="2:13" ht="19.5" thickBot="1" x14ac:dyDescent="0.45">
      <c r="B2" s="1"/>
    </row>
    <row r="3" spans="2:13" ht="20.25" thickTop="1" thickBot="1" x14ac:dyDescent="0.45">
      <c r="B3" s="2"/>
      <c r="C3" t="s">
        <v>1</v>
      </c>
      <c r="G3" s="1" t="s">
        <v>44</v>
      </c>
    </row>
    <row r="4" spans="2:13" ht="20.25" thickTop="1" thickBot="1" x14ac:dyDescent="0.45">
      <c r="B4" s="1"/>
      <c r="G4" s="3" t="s">
        <v>3</v>
      </c>
      <c r="H4" s="3" t="s">
        <v>4</v>
      </c>
      <c r="I4" s="3" t="s">
        <v>45</v>
      </c>
    </row>
    <row r="5" spans="2:13" ht="20.25" thickTop="1" thickBot="1" x14ac:dyDescent="0.45">
      <c r="B5" s="4" t="s">
        <v>3</v>
      </c>
      <c r="C5" s="5"/>
      <c r="D5" s="53" t="s">
        <v>6</v>
      </c>
      <c r="E5" s="54"/>
      <c r="F5" s="54"/>
      <c r="G5" s="6" t="s">
        <v>7</v>
      </c>
      <c r="H5" s="35"/>
      <c r="I5" s="7">
        <v>700000</v>
      </c>
      <c r="K5" s="3" t="s">
        <v>3</v>
      </c>
      <c r="L5" s="8" t="s">
        <v>8</v>
      </c>
      <c r="M5" s="3" t="s">
        <v>9</v>
      </c>
    </row>
    <row r="6" spans="2:13" ht="20.25" thickTop="1" thickBot="1" x14ac:dyDescent="0.45">
      <c r="B6" s="4" t="s">
        <v>10</v>
      </c>
      <c r="C6" s="5"/>
      <c r="D6" s="55" t="s">
        <v>11</v>
      </c>
      <c r="E6" s="56"/>
      <c r="F6" s="56"/>
      <c r="G6" s="6" t="s">
        <v>12</v>
      </c>
      <c r="H6" s="7">
        <f>ROUNDUP(H5*2/3,-2)</f>
        <v>0</v>
      </c>
      <c r="I6" s="7">
        <v>466700</v>
      </c>
      <c r="K6" s="9">
        <v>1</v>
      </c>
      <c r="L6" s="10">
        <v>1</v>
      </c>
      <c r="M6" s="9">
        <v>1</v>
      </c>
    </row>
    <row r="7" spans="2:13" ht="20.25" thickTop="1" thickBot="1" x14ac:dyDescent="0.45">
      <c r="B7" s="4" t="s">
        <v>13</v>
      </c>
      <c r="C7" s="5"/>
      <c r="D7" s="57" t="s">
        <v>46</v>
      </c>
      <c r="E7" s="58"/>
      <c r="F7" s="58"/>
      <c r="G7" s="6" t="s">
        <v>15</v>
      </c>
      <c r="H7" s="7">
        <f>ROUNDUP(H5/3,-2)</f>
        <v>0</v>
      </c>
      <c r="I7" s="7">
        <v>233400</v>
      </c>
      <c r="K7" s="9">
        <v>2</v>
      </c>
      <c r="L7" s="10">
        <v>2</v>
      </c>
      <c r="M7" s="9">
        <v>2</v>
      </c>
    </row>
    <row r="8" spans="2:13" ht="20.25" thickTop="1" thickBot="1" x14ac:dyDescent="0.45">
      <c r="B8" s="11" t="s">
        <v>16</v>
      </c>
      <c r="C8" s="5"/>
      <c r="D8" s="53" t="s">
        <v>17</v>
      </c>
      <c r="E8" s="59"/>
      <c r="F8" s="59"/>
      <c r="G8" s="60" t="s">
        <v>47</v>
      </c>
      <c r="H8" s="60"/>
      <c r="I8" s="60"/>
      <c r="K8" s="9">
        <v>3</v>
      </c>
      <c r="M8" s="9">
        <v>3</v>
      </c>
    </row>
    <row r="9" spans="2:13" ht="15.75" customHeight="1" thickTop="1" x14ac:dyDescent="0.4">
      <c r="M9" s="9">
        <v>4</v>
      </c>
    </row>
    <row r="10" spans="2:13" x14ac:dyDescent="0.4">
      <c r="B10" s="45" t="s">
        <v>19</v>
      </c>
      <c r="C10" s="46"/>
      <c r="D10" s="46"/>
      <c r="E10" s="47"/>
      <c r="F10" s="61" t="s">
        <v>20</v>
      </c>
      <c r="G10" s="61"/>
      <c r="I10" s="13"/>
    </row>
    <row r="11" spans="2:13" ht="56.25" x14ac:dyDescent="0.4">
      <c r="B11" s="14" t="s">
        <v>21</v>
      </c>
      <c r="C11" s="15" t="s">
        <v>22</v>
      </c>
      <c r="D11" s="16" t="s">
        <v>23</v>
      </c>
      <c r="E11" s="12" t="s">
        <v>24</v>
      </c>
      <c r="F11" s="17" t="s">
        <v>21</v>
      </c>
      <c r="G11" s="17" t="s">
        <v>25</v>
      </c>
      <c r="I11" s="13"/>
    </row>
    <row r="12" spans="2:13" ht="24.95" customHeight="1" thickBot="1" x14ac:dyDescent="0.45">
      <c r="B12" s="10" t="s">
        <v>4</v>
      </c>
      <c r="C12" s="36">
        <f>H5</f>
        <v>0</v>
      </c>
      <c r="D12" s="37">
        <f>IF(C5=1,H5,IF(C5=2,H6,IF(C5=3,H7)))*1</f>
        <v>0</v>
      </c>
      <c r="E12" s="20">
        <f>MAX(C12-D12,0)</f>
        <v>0</v>
      </c>
      <c r="F12" s="9" t="s">
        <v>26</v>
      </c>
      <c r="G12" s="21">
        <f>IF(E12&gt;=200000,200000,IF(E12&gt;=0,E12,0))</f>
        <v>0</v>
      </c>
      <c r="H12" s="22" t="s">
        <v>27</v>
      </c>
      <c r="I12" s="13"/>
    </row>
    <row r="13" spans="2:13" ht="24.95" customHeight="1" thickTop="1" thickBot="1" x14ac:dyDescent="0.45">
      <c r="B13" s="10" t="s">
        <v>28</v>
      </c>
      <c r="C13" s="35"/>
      <c r="D13" s="19">
        <f>IF(C5=1,"700,000",IF(C5=2,"466,700",IF(C5=3,"233,400")))*C7</f>
        <v>0</v>
      </c>
      <c r="E13" s="20">
        <f>MAX(C13-D13,0)</f>
        <v>0</v>
      </c>
      <c r="F13" s="9" t="s">
        <v>29</v>
      </c>
      <c r="G13" s="7">
        <f>IF(E13&gt;=1200000,1200000,IF(E13&gt;=0,E13,0))</f>
        <v>0</v>
      </c>
      <c r="H13" s="9" t="e">
        <f>ROUNDDOWN(G13/C8,-3)</f>
        <v>#DIV/0!</v>
      </c>
      <c r="I13" s="13"/>
    </row>
    <row r="14" spans="2:13" ht="24.95" customHeight="1" thickTop="1" x14ac:dyDescent="0.4">
      <c r="B14" s="24"/>
      <c r="C14" s="25"/>
      <c r="D14" s="50" t="s">
        <v>30</v>
      </c>
      <c r="E14" s="25"/>
      <c r="F14" s="9" t="s">
        <v>31</v>
      </c>
      <c r="G14" s="7">
        <v>200000</v>
      </c>
      <c r="H14" s="26" t="s">
        <v>32</v>
      </c>
      <c r="I14" s="13"/>
    </row>
    <row r="15" spans="2:13" ht="24.95" customHeight="1" thickBot="1" x14ac:dyDescent="0.45">
      <c r="B15" s="25"/>
      <c r="C15" s="25"/>
      <c r="D15" s="51"/>
      <c r="E15" s="25"/>
      <c r="F15" s="38" t="s">
        <v>33</v>
      </c>
      <c r="G15" s="32" t="str">
        <f>IF(C6=1,"ー","居住の市町村による")</f>
        <v>居住の市町村による</v>
      </c>
      <c r="I15" s="13"/>
    </row>
    <row r="16" spans="2:13" ht="27.95" customHeight="1" thickTop="1" x14ac:dyDescent="0.4">
      <c r="B16" s="52" t="s">
        <v>34</v>
      </c>
      <c r="C16" s="52"/>
      <c r="D16" s="52"/>
      <c r="E16" s="52"/>
      <c r="F16" s="29" t="s">
        <v>35</v>
      </c>
      <c r="G16" s="34">
        <f>SUM(G12:G15)</f>
        <v>200000</v>
      </c>
      <c r="I16" s="13"/>
    </row>
    <row r="17" spans="2:9" ht="27.95" customHeight="1" x14ac:dyDescent="0.4">
      <c r="B17" s="52"/>
      <c r="C17" s="52"/>
      <c r="D17" s="52"/>
      <c r="E17" s="52"/>
      <c r="I17" s="31"/>
    </row>
    <row r="18" spans="2:9" ht="27.95" customHeight="1" x14ac:dyDescent="0.4">
      <c r="B18" s="52"/>
      <c r="C18" s="52"/>
      <c r="D18" s="52"/>
      <c r="E18" s="52"/>
    </row>
    <row r="19" spans="2:9" ht="27.95" customHeight="1" x14ac:dyDescent="0.4">
      <c r="B19" s="52"/>
      <c r="C19" s="52"/>
      <c r="D19" s="52"/>
      <c r="E19" s="52"/>
    </row>
    <row r="20" spans="2:9" ht="27.95" customHeight="1" x14ac:dyDescent="0.4">
      <c r="B20" s="52"/>
      <c r="C20" s="52"/>
      <c r="D20" s="52"/>
      <c r="E20" s="52"/>
    </row>
  </sheetData>
  <sheetProtection sheet="1" objects="1" scenarios="1"/>
  <mergeCells count="9">
    <mergeCell ref="G8:I8"/>
    <mergeCell ref="B10:E10"/>
    <mergeCell ref="F10:G10"/>
    <mergeCell ref="D14:D15"/>
    <mergeCell ref="B16:E20"/>
    <mergeCell ref="D5:F5"/>
    <mergeCell ref="D6:F6"/>
    <mergeCell ref="D7:F7"/>
    <mergeCell ref="D8:F8"/>
  </mergeCells>
  <phoneticPr fontId="4"/>
  <conditionalFormatting sqref="G15">
    <cfRule type="containsText" dxfId="2" priority="1" operator="containsText" text="ー">
      <formula>NOT(ISERROR(SEARCH("ー",G15)))</formula>
    </cfRule>
  </conditionalFormatting>
  <dataValidations count="3">
    <dataValidation type="list" allowBlank="1" showInputMessage="1" showErrorMessage="1" sqref="C5" xr:uid="{190FAF18-B83A-41FF-9D56-75131D7E3FE9}">
      <formula1>$K$6:$K$8</formula1>
    </dataValidation>
    <dataValidation type="list" allowBlank="1" showInputMessage="1" showErrorMessage="1" sqref="C6" xr:uid="{A0C4F397-88D5-4AC2-B110-B8F85CC999D9}">
      <formula1>$L$6:$L$7</formula1>
    </dataValidation>
    <dataValidation type="list" allowBlank="1" showInputMessage="1" showErrorMessage="1" sqref="C7" xr:uid="{1E06135B-6030-4D33-8A30-B47F5229D124}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83308-B9F4-417B-AFB6-BA620C9146B5}">
  <dimension ref="B1:M20"/>
  <sheetViews>
    <sheetView view="pageBreakPreview" zoomScale="115" zoomScaleNormal="100" zoomScaleSheetLayoutView="115" workbookViewId="0"/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4.625" customWidth="1"/>
    <col min="10" max="10" width="3.875" customWidth="1"/>
  </cols>
  <sheetData>
    <row r="1" spans="2:13" x14ac:dyDescent="0.4">
      <c r="B1" s="1" t="s">
        <v>48</v>
      </c>
    </row>
    <row r="2" spans="2:13" ht="19.5" thickBot="1" x14ac:dyDescent="0.45">
      <c r="B2" s="1"/>
    </row>
    <row r="3" spans="2:13" ht="20.25" thickTop="1" thickBot="1" x14ac:dyDescent="0.45">
      <c r="B3" s="2"/>
      <c r="C3" t="s">
        <v>1</v>
      </c>
      <c r="G3" s="1" t="s">
        <v>49</v>
      </c>
    </row>
    <row r="4" spans="2:13" ht="20.25" thickTop="1" thickBot="1" x14ac:dyDescent="0.45">
      <c r="B4" s="1"/>
      <c r="G4" s="3" t="s">
        <v>3</v>
      </c>
      <c r="H4" s="3" t="s">
        <v>4</v>
      </c>
      <c r="I4" s="3" t="s">
        <v>45</v>
      </c>
    </row>
    <row r="5" spans="2:13" ht="20.25" thickTop="1" thickBot="1" x14ac:dyDescent="0.45">
      <c r="B5" s="4" t="s">
        <v>3</v>
      </c>
      <c r="C5" s="5"/>
      <c r="D5" s="53" t="s">
        <v>6</v>
      </c>
      <c r="E5" s="54"/>
      <c r="F5" s="54"/>
      <c r="G5" s="6" t="s">
        <v>7</v>
      </c>
      <c r="H5" s="35"/>
      <c r="I5" s="7">
        <v>620000</v>
      </c>
      <c r="K5" s="3" t="s">
        <v>3</v>
      </c>
      <c r="L5" s="8" t="s">
        <v>8</v>
      </c>
      <c r="M5" s="3" t="s">
        <v>9</v>
      </c>
    </row>
    <row r="6" spans="2:13" ht="20.25" thickTop="1" thickBot="1" x14ac:dyDescent="0.45">
      <c r="B6" s="4" t="s">
        <v>10</v>
      </c>
      <c r="C6" s="5"/>
      <c r="D6" s="55" t="s">
        <v>11</v>
      </c>
      <c r="E6" s="56"/>
      <c r="F6" s="56"/>
      <c r="G6" s="6" t="s">
        <v>12</v>
      </c>
      <c r="H6" s="7">
        <f>ROUNDUP(H5*2/3,-2)</f>
        <v>0</v>
      </c>
      <c r="I6" s="7">
        <v>413400</v>
      </c>
      <c r="K6" s="9">
        <v>1</v>
      </c>
      <c r="L6" s="10">
        <v>1</v>
      </c>
      <c r="M6" s="9">
        <v>1</v>
      </c>
    </row>
    <row r="7" spans="2:13" ht="20.25" thickTop="1" thickBot="1" x14ac:dyDescent="0.45">
      <c r="B7" s="4" t="s">
        <v>13</v>
      </c>
      <c r="C7" s="5"/>
      <c r="D7" s="57" t="s">
        <v>46</v>
      </c>
      <c r="E7" s="58"/>
      <c r="F7" s="58"/>
      <c r="G7" s="6" t="s">
        <v>15</v>
      </c>
      <c r="H7" s="7">
        <f>ROUNDUP(H5/3,-2)</f>
        <v>0</v>
      </c>
      <c r="I7" s="7">
        <v>206700</v>
      </c>
      <c r="K7" s="9">
        <v>2</v>
      </c>
      <c r="L7" s="10">
        <v>2</v>
      </c>
      <c r="M7" s="9">
        <v>2</v>
      </c>
    </row>
    <row r="8" spans="2:13" ht="20.25" thickTop="1" thickBot="1" x14ac:dyDescent="0.45">
      <c r="B8" s="11" t="s">
        <v>16</v>
      </c>
      <c r="C8" s="5"/>
      <c r="D8" s="53" t="s">
        <v>17</v>
      </c>
      <c r="E8" s="59"/>
      <c r="F8" s="59"/>
      <c r="G8" s="60" t="s">
        <v>50</v>
      </c>
      <c r="H8" s="60"/>
      <c r="I8" s="60"/>
      <c r="K8" s="9">
        <v>3</v>
      </c>
      <c r="M8" s="9">
        <v>3</v>
      </c>
    </row>
    <row r="9" spans="2:13" ht="15.75" customHeight="1" thickTop="1" x14ac:dyDescent="0.4">
      <c r="M9" s="9">
        <v>4</v>
      </c>
    </row>
    <row r="10" spans="2:13" x14ac:dyDescent="0.4">
      <c r="B10" s="45" t="s">
        <v>19</v>
      </c>
      <c r="C10" s="46"/>
      <c r="D10" s="46"/>
      <c r="E10" s="47"/>
      <c r="F10" s="61" t="s">
        <v>20</v>
      </c>
      <c r="G10" s="61"/>
      <c r="I10" s="13"/>
    </row>
    <row r="11" spans="2:13" ht="56.25" x14ac:dyDescent="0.4">
      <c r="B11" s="14" t="s">
        <v>21</v>
      </c>
      <c r="C11" s="15" t="s">
        <v>22</v>
      </c>
      <c r="D11" s="16" t="s">
        <v>23</v>
      </c>
      <c r="E11" s="12" t="s">
        <v>24</v>
      </c>
      <c r="F11" s="17" t="s">
        <v>21</v>
      </c>
      <c r="G11" s="17" t="s">
        <v>39</v>
      </c>
      <c r="I11" s="13"/>
    </row>
    <row r="12" spans="2:13" ht="24.95" customHeight="1" thickBot="1" x14ac:dyDescent="0.45">
      <c r="B12" s="10" t="s">
        <v>4</v>
      </c>
      <c r="C12" s="39">
        <f>H5</f>
        <v>0</v>
      </c>
      <c r="D12" s="40">
        <f>IF(C5=1,H5,IF(C5=2,H6,IF(C5=3,H7)))*1</f>
        <v>0</v>
      </c>
      <c r="E12" s="20">
        <f>MAX(C12-D12,0)</f>
        <v>0</v>
      </c>
      <c r="F12" s="9" t="s">
        <v>26</v>
      </c>
      <c r="G12" s="21">
        <f>IF(E12&gt;=200000,200000,IF(E12&gt;=0,E12,0))</f>
        <v>0</v>
      </c>
      <c r="H12" s="22" t="s">
        <v>27</v>
      </c>
      <c r="I12" s="13"/>
      <c r="K12" s="41"/>
    </row>
    <row r="13" spans="2:13" ht="24.95" customHeight="1" thickTop="1" thickBot="1" x14ac:dyDescent="0.45">
      <c r="B13" s="10" t="s">
        <v>28</v>
      </c>
      <c r="C13" s="35"/>
      <c r="D13" s="19">
        <f>IF(C5=1,"620,000",IF(C5=2,"413,400",IF(C5=3,"206,700")))*C7</f>
        <v>0</v>
      </c>
      <c r="E13" s="20">
        <f>MAX(C13-D13,0)</f>
        <v>0</v>
      </c>
      <c r="F13" s="9" t="s">
        <v>29</v>
      </c>
      <c r="G13" s="7">
        <f>IF(E13&gt;=1200000,1200000,IF(E13&gt;=0,E13,0))</f>
        <v>0</v>
      </c>
      <c r="H13" s="9" t="e">
        <f>ROUNDDOWN(G13/C8,-3)</f>
        <v>#DIV/0!</v>
      </c>
      <c r="I13" s="13"/>
      <c r="K13" s="41"/>
    </row>
    <row r="14" spans="2:13" ht="24.95" customHeight="1" thickTop="1" x14ac:dyDescent="0.4">
      <c r="B14" s="24"/>
      <c r="C14" s="25"/>
      <c r="D14" s="50" t="s">
        <v>30</v>
      </c>
      <c r="E14" s="25"/>
      <c r="F14" s="9" t="s">
        <v>31</v>
      </c>
      <c r="G14" s="7">
        <v>200000</v>
      </c>
      <c r="H14" s="26" t="s">
        <v>32</v>
      </c>
      <c r="I14" s="13"/>
    </row>
    <row r="15" spans="2:13" ht="24.95" customHeight="1" thickBot="1" x14ac:dyDescent="0.45">
      <c r="B15" s="25"/>
      <c r="C15" s="25"/>
      <c r="D15" s="51"/>
      <c r="E15" s="25"/>
      <c r="F15" s="27" t="s">
        <v>33</v>
      </c>
      <c r="G15" s="32" t="str">
        <f>IF(C6=1,"ー","居住の市町村による")</f>
        <v>居住の市町村による</v>
      </c>
      <c r="I15" s="13"/>
    </row>
    <row r="16" spans="2:13" ht="27.95" customHeight="1" thickTop="1" x14ac:dyDescent="0.4">
      <c r="B16" s="52" t="s">
        <v>34</v>
      </c>
      <c r="C16" s="52"/>
      <c r="D16" s="52"/>
      <c r="E16" s="52"/>
      <c r="F16" s="33" t="s">
        <v>35</v>
      </c>
      <c r="G16" s="34">
        <f>SUM(G12:G15)</f>
        <v>200000</v>
      </c>
      <c r="I16" s="31"/>
    </row>
    <row r="17" spans="2:9" ht="27.95" customHeight="1" x14ac:dyDescent="0.4">
      <c r="B17" s="52"/>
      <c r="C17" s="52"/>
      <c r="D17" s="52"/>
      <c r="E17" s="52"/>
      <c r="I17" s="31"/>
    </row>
    <row r="18" spans="2:9" ht="27.95" customHeight="1" x14ac:dyDescent="0.4">
      <c r="B18" s="52"/>
      <c r="C18" s="52"/>
      <c r="D18" s="52"/>
      <c r="E18" s="52"/>
    </row>
    <row r="19" spans="2:9" ht="27.95" customHeight="1" x14ac:dyDescent="0.4">
      <c r="B19" s="52"/>
      <c r="C19" s="52"/>
      <c r="D19" s="52"/>
      <c r="E19" s="52"/>
    </row>
    <row r="20" spans="2:9" ht="27.95" customHeight="1" x14ac:dyDescent="0.4">
      <c r="B20" s="52"/>
      <c r="C20" s="52"/>
      <c r="D20" s="52"/>
      <c r="E20" s="52"/>
    </row>
  </sheetData>
  <sheetProtection sheet="1" objects="1" scenarios="1"/>
  <mergeCells count="9">
    <mergeCell ref="G8:I8"/>
    <mergeCell ref="B10:E10"/>
    <mergeCell ref="F10:G10"/>
    <mergeCell ref="D14:D15"/>
    <mergeCell ref="B16:E20"/>
    <mergeCell ref="D5:F5"/>
    <mergeCell ref="D6:F6"/>
    <mergeCell ref="D7:F7"/>
    <mergeCell ref="D8:F8"/>
  </mergeCells>
  <phoneticPr fontId="4"/>
  <conditionalFormatting sqref="G15">
    <cfRule type="containsText" dxfId="1" priority="1" operator="containsText" text="ー">
      <formula>NOT(ISERROR(SEARCH("ー",G15)))</formula>
    </cfRule>
  </conditionalFormatting>
  <dataValidations count="3">
    <dataValidation type="list" allowBlank="1" showInputMessage="1" showErrorMessage="1" sqref="C7" xr:uid="{4645180E-6A4C-4E20-9090-29F2577C863C}">
      <formula1>$M$6:$M$9</formula1>
    </dataValidation>
    <dataValidation type="list" allowBlank="1" showInputMessage="1" showErrorMessage="1" sqref="C6" xr:uid="{4447AF10-8DE2-4E39-B011-E01CF3D77867}">
      <formula1>$L$6:$L$7</formula1>
    </dataValidation>
    <dataValidation type="list" allowBlank="1" showInputMessage="1" showErrorMessage="1" sqref="C5" xr:uid="{80DD7280-5C5F-49E6-9B46-0007ADE46EFA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953CC-C1CC-46FF-9333-C7EB81F2F4F4}">
  <dimension ref="B1:M20"/>
  <sheetViews>
    <sheetView view="pageBreakPreview" zoomScale="115" zoomScaleNormal="100" zoomScaleSheetLayoutView="115" workbookViewId="0"/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4.75" customWidth="1"/>
    <col min="10" max="10" width="3.875" customWidth="1"/>
  </cols>
  <sheetData>
    <row r="1" spans="2:13" x14ac:dyDescent="0.4">
      <c r="B1" s="1" t="s">
        <v>51</v>
      </c>
    </row>
    <row r="2" spans="2:13" ht="19.5" thickBot="1" x14ac:dyDescent="0.45">
      <c r="B2" s="1"/>
    </row>
    <row r="3" spans="2:13" ht="20.25" thickTop="1" thickBot="1" x14ac:dyDescent="0.45">
      <c r="B3" s="2"/>
      <c r="C3" t="s">
        <v>1</v>
      </c>
      <c r="G3" s="1" t="s">
        <v>52</v>
      </c>
    </row>
    <row r="4" spans="2:13" ht="20.25" thickTop="1" thickBot="1" x14ac:dyDescent="0.45">
      <c r="B4" s="1"/>
      <c r="G4" s="3" t="s">
        <v>3</v>
      </c>
      <c r="H4" s="42" t="s">
        <v>4</v>
      </c>
      <c r="I4" s="3" t="s">
        <v>45</v>
      </c>
    </row>
    <row r="5" spans="2:13" ht="20.25" thickTop="1" thickBot="1" x14ac:dyDescent="0.45">
      <c r="B5" s="4" t="s">
        <v>3</v>
      </c>
      <c r="C5" s="5"/>
      <c r="D5" s="53" t="s">
        <v>6</v>
      </c>
      <c r="E5" s="54"/>
      <c r="F5" s="54"/>
      <c r="G5" s="43" t="s">
        <v>7</v>
      </c>
      <c r="H5" s="35"/>
      <c r="I5" s="7">
        <v>590000</v>
      </c>
      <c r="K5" s="3" t="s">
        <v>3</v>
      </c>
      <c r="L5" s="8" t="s">
        <v>8</v>
      </c>
      <c r="M5" s="3" t="s">
        <v>9</v>
      </c>
    </row>
    <row r="6" spans="2:13" ht="20.25" thickTop="1" thickBot="1" x14ac:dyDescent="0.45">
      <c r="B6" s="4" t="s">
        <v>10</v>
      </c>
      <c r="C6" s="5"/>
      <c r="D6" s="55" t="s">
        <v>11</v>
      </c>
      <c r="E6" s="56"/>
      <c r="F6" s="56"/>
      <c r="G6" s="6" t="s">
        <v>12</v>
      </c>
      <c r="H6" s="34">
        <f>ROUNDUP(H5*2/3,-2)</f>
        <v>0</v>
      </c>
      <c r="I6" s="7">
        <v>393400</v>
      </c>
      <c r="K6" s="9">
        <v>1</v>
      </c>
      <c r="L6" s="10">
        <v>1</v>
      </c>
      <c r="M6" s="9">
        <v>1</v>
      </c>
    </row>
    <row r="7" spans="2:13" ht="20.25" thickTop="1" thickBot="1" x14ac:dyDescent="0.45">
      <c r="B7" s="4" t="s">
        <v>13</v>
      </c>
      <c r="C7" s="5"/>
      <c r="D7" s="57" t="s">
        <v>46</v>
      </c>
      <c r="E7" s="58"/>
      <c r="F7" s="58"/>
      <c r="G7" s="6" t="s">
        <v>15</v>
      </c>
      <c r="H7" s="7">
        <f>ROUNDUP(H5/3,-2)</f>
        <v>0</v>
      </c>
      <c r="I7" s="7">
        <v>196700</v>
      </c>
      <c r="K7" s="9">
        <v>2</v>
      </c>
      <c r="L7" s="10">
        <v>2</v>
      </c>
      <c r="M7" s="9">
        <v>2</v>
      </c>
    </row>
    <row r="8" spans="2:13" ht="20.25" thickTop="1" thickBot="1" x14ac:dyDescent="0.45">
      <c r="B8" s="11" t="s">
        <v>16</v>
      </c>
      <c r="C8" s="5"/>
      <c r="D8" s="53" t="s">
        <v>17</v>
      </c>
      <c r="E8" s="59"/>
      <c r="F8" s="59"/>
      <c r="G8" s="60" t="s">
        <v>53</v>
      </c>
      <c r="H8" s="60"/>
      <c r="I8" s="60"/>
      <c r="K8" s="9">
        <v>3</v>
      </c>
      <c r="M8" s="9">
        <v>3</v>
      </c>
    </row>
    <row r="9" spans="2:13" ht="15.75" customHeight="1" thickTop="1" x14ac:dyDescent="0.4">
      <c r="M9" s="9">
        <v>4</v>
      </c>
    </row>
    <row r="10" spans="2:13" x14ac:dyDescent="0.4">
      <c r="B10" s="45" t="s">
        <v>19</v>
      </c>
      <c r="C10" s="46"/>
      <c r="D10" s="46"/>
      <c r="E10" s="47"/>
      <c r="F10" s="61" t="s">
        <v>20</v>
      </c>
      <c r="G10" s="61"/>
      <c r="I10" s="13"/>
    </row>
    <row r="11" spans="2:13" ht="56.25" x14ac:dyDescent="0.4">
      <c r="B11" s="14" t="s">
        <v>21</v>
      </c>
      <c r="C11" s="15" t="s">
        <v>22</v>
      </c>
      <c r="D11" s="16" t="s">
        <v>23</v>
      </c>
      <c r="E11" s="12" t="s">
        <v>24</v>
      </c>
      <c r="F11" s="17" t="s">
        <v>21</v>
      </c>
      <c r="G11" s="17" t="s">
        <v>39</v>
      </c>
      <c r="I11" s="13"/>
    </row>
    <row r="12" spans="2:13" ht="24.95" customHeight="1" thickBot="1" x14ac:dyDescent="0.45">
      <c r="B12" s="10" t="s">
        <v>4</v>
      </c>
      <c r="C12" s="44">
        <f>H5</f>
        <v>0</v>
      </c>
      <c r="D12" s="40">
        <f>IF(C5=1,H5,IF(C5=2,H6,IF(C5=3,H7)))*1</f>
        <v>0</v>
      </c>
      <c r="E12" s="20">
        <f>MAX(C12-D12,0)</f>
        <v>0</v>
      </c>
      <c r="F12" s="9" t="s">
        <v>26</v>
      </c>
      <c r="G12" s="21">
        <f>IF(E12&gt;=200000,200000,IF(E12&gt;=0,E12,0))</f>
        <v>0</v>
      </c>
      <c r="H12" s="22" t="s">
        <v>27</v>
      </c>
      <c r="I12" s="13"/>
    </row>
    <row r="13" spans="2:13" ht="24.95" customHeight="1" thickTop="1" thickBot="1" x14ac:dyDescent="0.45">
      <c r="B13" s="10" t="s">
        <v>28</v>
      </c>
      <c r="C13" s="35"/>
      <c r="D13" s="19">
        <f>IF(C5=1,"590,000",IF(C5=2,"393,400",IF(C5=3,"196,700")))*C7</f>
        <v>0</v>
      </c>
      <c r="E13" s="20">
        <f>MAX(C13-D13,0)</f>
        <v>0</v>
      </c>
      <c r="F13" s="9" t="s">
        <v>29</v>
      </c>
      <c r="G13" s="7">
        <f>IF(E13&gt;=1200000,1200000,IF(E13&gt;=0,E13,0))</f>
        <v>0</v>
      </c>
      <c r="H13" s="9" t="e">
        <f>ROUNDDOWN(G13/C8,-3)</f>
        <v>#DIV/0!</v>
      </c>
      <c r="I13" s="13"/>
    </row>
    <row r="14" spans="2:13" ht="24.95" customHeight="1" thickTop="1" x14ac:dyDescent="0.4">
      <c r="B14" s="24"/>
      <c r="C14" s="25"/>
      <c r="D14" s="50" t="s">
        <v>30</v>
      </c>
      <c r="E14" s="25"/>
      <c r="F14" s="9" t="s">
        <v>31</v>
      </c>
      <c r="G14" s="7">
        <v>200000</v>
      </c>
      <c r="H14" s="26" t="s">
        <v>32</v>
      </c>
      <c r="I14" s="13"/>
    </row>
    <row r="15" spans="2:13" ht="24.95" customHeight="1" thickBot="1" x14ac:dyDescent="0.45">
      <c r="B15" s="25"/>
      <c r="C15" s="25"/>
      <c r="D15" s="51"/>
      <c r="E15" s="25"/>
      <c r="F15" s="27" t="s">
        <v>33</v>
      </c>
      <c r="G15" s="32" t="str">
        <f>IF(C6=1,"ー","居住の市町村による")</f>
        <v>居住の市町村による</v>
      </c>
      <c r="I15" s="13"/>
    </row>
    <row r="16" spans="2:13" ht="27.95" customHeight="1" thickTop="1" x14ac:dyDescent="0.4">
      <c r="B16" s="52" t="s">
        <v>34</v>
      </c>
      <c r="C16" s="52"/>
      <c r="D16" s="52"/>
      <c r="E16" s="52"/>
      <c r="F16" s="33" t="s">
        <v>35</v>
      </c>
      <c r="G16" s="34">
        <f>SUM(G12:G15)</f>
        <v>200000</v>
      </c>
      <c r="I16" s="31"/>
    </row>
    <row r="17" spans="2:9" ht="27.95" customHeight="1" x14ac:dyDescent="0.4">
      <c r="B17" s="52"/>
      <c r="C17" s="52"/>
      <c r="D17" s="52"/>
      <c r="E17" s="52"/>
      <c r="I17" s="31"/>
    </row>
    <row r="18" spans="2:9" ht="27.95" customHeight="1" x14ac:dyDescent="0.4">
      <c r="B18" s="52"/>
      <c r="C18" s="52"/>
      <c r="D18" s="52"/>
      <c r="E18" s="52"/>
    </row>
    <row r="19" spans="2:9" ht="27.95" customHeight="1" x14ac:dyDescent="0.4">
      <c r="B19" s="52"/>
      <c r="C19" s="52"/>
      <c r="D19" s="52"/>
      <c r="E19" s="52"/>
    </row>
    <row r="20" spans="2:9" ht="27.95" customHeight="1" x14ac:dyDescent="0.4">
      <c r="B20" s="52"/>
      <c r="C20" s="52"/>
      <c r="D20" s="52"/>
      <c r="E20" s="52"/>
    </row>
  </sheetData>
  <sheetProtection sheet="1" objects="1" scenarios="1"/>
  <mergeCells count="9">
    <mergeCell ref="G8:I8"/>
    <mergeCell ref="B10:E10"/>
    <mergeCell ref="F10:G10"/>
    <mergeCell ref="D14:D15"/>
    <mergeCell ref="B16:E20"/>
    <mergeCell ref="D5:F5"/>
    <mergeCell ref="D6:F6"/>
    <mergeCell ref="D7:F7"/>
    <mergeCell ref="D8:F8"/>
  </mergeCells>
  <phoneticPr fontId="4"/>
  <conditionalFormatting sqref="G15">
    <cfRule type="containsText" dxfId="0" priority="1" operator="containsText" text="ー">
      <formula>NOT(ISERROR(SEARCH("ー",G15)))</formula>
    </cfRule>
  </conditionalFormatting>
  <dataValidations count="3">
    <dataValidation type="list" allowBlank="1" showInputMessage="1" showErrorMessage="1" sqref="C5" xr:uid="{A06E2814-8863-4A30-9A93-7D04620547D6}">
      <formula1>$K$6:$K$8</formula1>
    </dataValidation>
    <dataValidation type="list" allowBlank="1" showInputMessage="1" showErrorMessage="1" sqref="C6" xr:uid="{3D802238-7EEE-4DF5-BC05-C4AC472F5AA1}">
      <formula1>$L$6:$L$7</formula1>
    </dataValidation>
    <dataValidation type="list" allowBlank="1" showInputMessage="1" showErrorMessage="1" sqref="C7" xr:uid="{EC8F437C-4F5F-4380-B606-3E82FE119D50}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大学</vt:lpstr>
      <vt:lpstr>短期大学</vt:lpstr>
      <vt:lpstr>専門学校 </vt:lpstr>
      <vt:lpstr>大学 (減免上限未満)</vt:lpstr>
      <vt:lpstr>短期大学 (減免上限未満)</vt:lpstr>
      <vt:lpstr>専門学校(減免上限未満)</vt:lpstr>
      <vt:lpstr>'専門学校 '!Print_Area</vt:lpstr>
      <vt:lpstr>'専門学校(減免上限未満)'!Print_Area</vt:lpstr>
      <vt:lpstr>大学!Print_Area</vt:lpstr>
      <vt:lpstr>'大学 (減免上限未満)'!Print_Area</vt:lpstr>
      <vt:lpstr>短期大学!Print_Area</vt:lpstr>
      <vt:lpstr>'短期大学 (減免上限未満)'!Print_Area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申請額シミュレーション(大学向け)</dc:title>
  <dc:creator>admin</dc:creator>
  <cp:lastModifiedBy>admin</cp:lastModifiedBy>
  <cp:lastPrinted>2023-03-06T09:12:01Z</cp:lastPrinted>
  <dcterms:created xsi:type="dcterms:W3CDTF">2022-11-25T08:29:11Z</dcterms:created>
  <dcterms:modified xsi:type="dcterms:W3CDTF">2023-03-06T09:12:18Z</dcterms:modified>
</cp:coreProperties>
</file>